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500" firstSheet="1" activeTab="5"/>
  </bookViews>
  <sheets>
    <sheet name="1.2. Показатели РП" sheetId="11" r:id="rId1"/>
    <sheet name="1.3. Пок. РП по мес." sheetId="9" r:id="rId2"/>
    <sheet name="1.4. Мероприятия РП" sheetId="10" r:id="rId3"/>
    <sheet name="1.5. Фин. обес. РП" sheetId="1" r:id="rId4"/>
    <sheet name="1.6. Бюджет РП по месяцам" sheetId="13" r:id="rId5"/>
    <sheet name="План реализации РП -5" sheetId="8" r:id="rId6"/>
  </sheets>
  <definedNames>
    <definedName name="_bookmark5" localSheetId="0">'1.2. Показатели РП'!$B$10</definedName>
    <definedName name="_bookmark5" localSheetId="1">#REF!</definedName>
    <definedName name="_bookmark5" localSheetId="2">#REF!</definedName>
    <definedName name="_bookmark5" localSheetId="3">#REF!</definedName>
    <definedName name="_bookmark5" localSheetId="4">'1.6. Бюджет РП по месяцам'!#REF!</definedName>
    <definedName name="_bookmark5" localSheetId="5">#REF!</definedName>
    <definedName name="_ftn1" localSheetId="2">#REF!</definedName>
    <definedName name="_ftn1" localSheetId="3">#REF!</definedName>
    <definedName name="_ftn1" localSheetId="4">'1.6. Бюджет РП по месяцам'!#REF!</definedName>
    <definedName name="_ftn1" localSheetId="5">#REF!</definedName>
    <definedName name="_ftn2" localSheetId="2">#REF!</definedName>
    <definedName name="_ftn2" localSheetId="3">#REF!</definedName>
    <definedName name="_ftn2" localSheetId="4">'1.6. Бюджет РП по месяцам'!#REF!</definedName>
    <definedName name="_ftn2" localSheetId="5">#REF!</definedName>
    <definedName name="_ftn3" localSheetId="5">#REF!</definedName>
    <definedName name="_ftn4" localSheetId="5">#REF!</definedName>
    <definedName name="_ftn5" localSheetId="5">#REF!</definedName>
    <definedName name="_ftn6" localSheetId="5">#REF!</definedName>
    <definedName name="_ftn7" localSheetId="5">#REF!</definedName>
    <definedName name="_ftn8" localSheetId="5">#REF!</definedName>
    <definedName name="_ftnref1" localSheetId="2">'1.4. Мероприятия РП'!$E$4</definedName>
    <definedName name="_ftnref1" localSheetId="3">#REF!</definedName>
    <definedName name="_ftnref1" localSheetId="4">'1.6. Бюджет РП по месяцам'!#REF!</definedName>
    <definedName name="_ftnref1" localSheetId="5">#REF!</definedName>
    <definedName name="_ftnref2" localSheetId="2">'1.4. Мероприятия РП'!#REF!</definedName>
    <definedName name="_ftnref2" localSheetId="3">#REF!</definedName>
    <definedName name="_ftnref2" localSheetId="4">'1.6. Бюджет РП по месяцам'!#REF!</definedName>
    <definedName name="_ftnref2" localSheetId="5">#REF!</definedName>
    <definedName name="_ftnref3" localSheetId="2">'1.4. Мероприятия РП'!#REF!</definedName>
    <definedName name="_ftnref3" localSheetId="3">#REF!</definedName>
    <definedName name="_ftnref3" localSheetId="4">'1.6. Бюджет РП по месяцам'!#REF!</definedName>
    <definedName name="_ftnref3" localSheetId="5">#REF!</definedName>
    <definedName name="_ftnref4" localSheetId="5">'План реализации РП -5'!$E$5</definedName>
    <definedName name="_ftnref5" localSheetId="5">'План реализации РП -5'!$G$5</definedName>
    <definedName name="_ftnref6" localSheetId="5">'План реализации РП -5'!$H$6</definedName>
    <definedName name="_ftnref7" localSheetId="5">'План реализации РП -5'!$I$5</definedName>
    <definedName name="_ftnref8" localSheetId="5">'План реализации РП -5'!$L$5</definedName>
    <definedName name="_Hlk127704986" localSheetId="5">'План реализации РП -5'!$A$8</definedName>
    <definedName name="_Hlk127716945" localSheetId="4">'1.6. Бюджет РП по месяцам'!#REF!</definedName>
    <definedName name="_Hlk127716945" localSheetId="5">#REF!</definedName>
    <definedName name="_xlnm.Print_Titles" localSheetId="2">'1.4. Мероприятия РП'!$4:$5</definedName>
    <definedName name="_xlnm.Print_Titles" localSheetId="3">'1.5. Фин. обес. РП'!$4:$6</definedName>
    <definedName name="_xlnm.Print_Titles" localSheetId="5">'План реализации РП -5'!$5:$7</definedName>
    <definedName name="_xlnm.Print_Area" localSheetId="0">'1.2. Показатели РП'!$A$2:$P$13</definedName>
    <definedName name="_xlnm.Print_Area" localSheetId="1">'1.3. Пок. РП по мес.'!$A$2:$P$11</definedName>
    <definedName name="_xlnm.Print_Area" localSheetId="2">'1.4. Мероприятия РП'!$A$2:$P$14</definedName>
    <definedName name="_xlnm.Print_Area" localSheetId="3">'1.5. Фин. обес. РП'!$A$2:$O$42</definedName>
    <definedName name="_xlnm.Print_Area" localSheetId="4">'1.6. Бюджет РП по месяцам'!$A$2:$N$14</definedName>
    <definedName name="_xlnm.Print_Area" localSheetId="5">'План реализации РП -5'!$A$1:$M$70</definedName>
  </definedName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N9" i="13"/>
  <c r="M9"/>
  <c r="L9"/>
  <c r="K9"/>
  <c r="J9"/>
  <c r="I9"/>
  <c r="H9"/>
  <c r="P16" i="1"/>
  <c r="P34"/>
  <c r="L31"/>
  <c r="L28"/>
  <c r="L37" s="1"/>
  <c r="L26"/>
  <c r="L35" s="1"/>
  <c r="L19"/>
  <c r="L17"/>
  <c r="K17"/>
  <c r="K26"/>
  <c r="K19"/>
  <c r="L16" l="1"/>
  <c r="L34" s="1"/>
  <c r="L32" s="1"/>
  <c r="J26"/>
  <c r="J19"/>
  <c r="J17"/>
  <c r="N14" i="13"/>
  <c r="M24"/>
  <c r="L24"/>
  <c r="K24"/>
  <c r="M23"/>
  <c r="L23"/>
  <c r="K23"/>
  <c r="I21"/>
  <c r="I20" s="1"/>
  <c r="H21"/>
  <c r="H20" s="1"/>
  <c r="I18"/>
  <c r="H18"/>
  <c r="G18"/>
  <c r="D18"/>
  <c r="B18"/>
  <c r="G24" s="1"/>
  <c r="G23" s="1"/>
  <c r="G13" s="1"/>
  <c r="I17"/>
  <c r="H17"/>
  <c r="G17"/>
  <c r="D17"/>
  <c r="D9" s="1"/>
  <c r="C14"/>
  <c r="A1"/>
  <c r="O10" i="1"/>
  <c r="A1" i="11"/>
  <c r="D14" i="13" l="1"/>
  <c r="E9"/>
  <c r="G9"/>
  <c r="J24"/>
  <c r="J23" s="1"/>
  <c r="L18"/>
  <c r="L17" s="1"/>
  <c r="I24"/>
  <c r="I23" s="1"/>
  <c r="K18"/>
  <c r="K17" s="1"/>
  <c r="H24"/>
  <c r="H23" s="1"/>
  <c r="H13" s="1"/>
  <c r="I13" s="1"/>
  <c r="J13" s="1"/>
  <c r="K13" s="1"/>
  <c r="L13" s="1"/>
  <c r="M13" s="1"/>
  <c r="J18"/>
  <c r="J17" s="1"/>
  <c r="J21"/>
  <c r="J20" s="1"/>
  <c r="A1" i="10"/>
  <c r="A1" i="9"/>
  <c r="E14" i="13" l="1"/>
  <c r="F9"/>
  <c r="F14" s="1"/>
  <c r="G14"/>
  <c r="J18" i="1"/>
  <c r="H14" i="13" l="1"/>
  <c r="O15" i="1"/>
  <c r="O14"/>
  <c r="O13"/>
  <c r="O12"/>
  <c r="O11"/>
  <c r="O26"/>
  <c r="O24"/>
  <c r="O23"/>
  <c r="O22"/>
  <c r="O21"/>
  <c r="O19"/>
  <c r="I14" i="13" l="1"/>
  <c r="J16" i="1"/>
  <c r="J28"/>
  <c r="J31" s="1"/>
  <c r="J14" i="13" l="1"/>
  <c r="J34" i="1"/>
  <c r="K37"/>
  <c r="J37"/>
  <c r="K28"/>
  <c r="K31" s="1"/>
  <c r="K35"/>
  <c r="I17"/>
  <c r="O17" s="1"/>
  <c r="I25"/>
  <c r="I20"/>
  <c r="O20" s="1"/>
  <c r="I28" l="1"/>
  <c r="I31" s="1"/>
  <c r="O25"/>
  <c r="K14" i="13"/>
  <c r="L14" l="1"/>
  <c r="M14"/>
  <c r="H35" i="1"/>
  <c r="H28"/>
  <c r="H31" s="1"/>
  <c r="J35"/>
  <c r="K18"/>
  <c r="O18" s="1"/>
  <c r="H9"/>
  <c r="O9" s="1"/>
  <c r="A1"/>
  <c r="O35" l="1"/>
  <c r="H37"/>
  <c r="O37" s="1"/>
  <c r="O28"/>
  <c r="K16"/>
  <c r="I37"/>
  <c r="J32"/>
  <c r="I35"/>
  <c r="I16"/>
  <c r="H34"/>
  <c r="K34" l="1"/>
  <c r="O16"/>
  <c r="I34"/>
  <c r="I32" s="1"/>
  <c r="K32" l="1"/>
  <c r="O34"/>
  <c r="O31" l="1"/>
  <c r="H32"/>
  <c r="O32" s="1"/>
  <c r="P32" s="1"/>
  <c r="O40" l="1"/>
</calcChain>
</file>

<file path=xl/sharedStrings.xml><?xml version="1.0" encoding="utf-8"?>
<sst xmlns="http://schemas.openxmlformats.org/spreadsheetml/2006/main" count="842" uniqueCount="233">
  <si>
    <t>№ п/п</t>
  </si>
  <si>
    <t>Наименование мероприятия (результата) и источники финансирования</t>
  </si>
  <si>
    <t>Код бюджетной классификации</t>
  </si>
  <si>
    <t>Объем финансового обеспечения по годам, тыс. рублей</t>
  </si>
  <si>
    <t>ГРБС / Рз / Пр / ЦСР / ВР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</si>
  <si>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</si>
  <si>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</si>
  <si>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</si>
  <si>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</si>
  <si>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</si>
  <si>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</si>
  <si>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</si>
  <si>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</si>
  <si>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1.</t>
  </si>
  <si>
    <t>1.1.</t>
  </si>
  <si>
    <t>Осуществлены мероприятия по дорожной деятельности в отношении автомобильных дорог общего пользования регионального или межмуниципального, местного значения и искусственных сооружений на них</t>
  </si>
  <si>
    <t>Региональный бюджет (всего), из них:</t>
  </si>
  <si>
    <t>10 1 R1</t>
  </si>
  <si>
    <t xml:space="preserve"> 04 09</t>
  </si>
  <si>
    <t xml:space="preserve">10 1 R1 R0010 </t>
  </si>
  <si>
    <t xml:space="preserve">10 1 R1 R0020 </t>
  </si>
  <si>
    <t xml:space="preserve">10 1 R1 53940 </t>
  </si>
  <si>
    <t xml:space="preserve">10 1 R1 R0030 </t>
  </si>
  <si>
    <t xml:space="preserve">10 1 И8  </t>
  </si>
  <si>
    <t xml:space="preserve">10 1 И8 54470 </t>
  </si>
  <si>
    <t xml:space="preserve">10 1 И8 9Д140 </t>
  </si>
  <si>
    <t xml:space="preserve">10 1 И8 9Д150 </t>
  </si>
  <si>
    <t xml:space="preserve">10 1 И8 9Д160 </t>
  </si>
  <si>
    <t xml:space="preserve">10 1 И8 9Д170 </t>
  </si>
  <si>
    <t>- межбюджетные трансферты из федерального бюджета (справочно)</t>
  </si>
  <si>
    <t>- межбюджетные трансферты из иных бюджетов бюджетной системы Российской Федерации (справочно)</t>
  </si>
  <si>
    <t> - межбюджетные трансферты местным бюджетам</t>
  </si>
  <si>
    <t>- межбюджетные трансферты бюджету территориального государственного внебюджетного фонда (бюджету территориального фонда обязательного медицинского страхования)</t>
  </si>
  <si>
    <t>Бюджет территориального государственного внебюджетного фонда (бюджет территориального фонда обязательного медицинского страхования)</t>
  </si>
  <si>
    <t>Консолидированные бюджеты муниципальных образований</t>
  </si>
  <si>
    <t>Внебюджетные источники</t>
  </si>
  <si>
    <t>3.</t>
  </si>
  <si>
    <t>3.1.</t>
  </si>
  <si>
    <t>Итого по региональному проекту:</t>
  </si>
  <si>
    <t>в том числе:</t>
  </si>
  <si>
    <t>Региональный бюджет</t>
  </si>
  <si>
    <t xml:space="preserve">6. Помесячный план исполнения областного бюджета в части бюджетных ассигнований, предусмотренных </t>
  </si>
  <si>
    <t xml:space="preserve">  №    п/п</t>
  </si>
  <si>
    <t xml:space="preserve">Наименование мероприятия (результата) </t>
  </si>
  <si>
    <t>План исполнения нарастающим итогом (тыс. рублей)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</si>
  <si>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</si>
  <si>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</si>
  <si>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</si>
  <si>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</si>
  <si>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</si>
  <si>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</si>
  <si>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</si>
  <si>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</si>
  <si>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</si>
  <si>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</si>
  <si>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</si>
  <si>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ИТОГО:</t>
  </si>
  <si>
    <t>Евтушенко С.В.</t>
  </si>
  <si>
    <t>2.</t>
  </si>
  <si>
    <t>Показатели регионального проекта</t>
  </si>
  <si>
    <t>Уровень показателя</t>
  </si>
  <si>
    <t>Единица измерения (по ОКЕИ)</t>
  </si>
  <si>
    <t>Базовое значение</t>
  </si>
  <si>
    <t xml:space="preserve">Информационная система </t>
  </si>
  <si>
    <t>значение</t>
  </si>
  <si>
    <t>год</t>
  </si>
  <si>
    <t>1.1</t>
  </si>
  <si>
    <t>Процент</t>
  </si>
  <si>
    <t>Нет</t>
  </si>
  <si>
    <t>2.1</t>
  </si>
  <si>
    <t>Плановые значения по кварталам/месяцам</t>
  </si>
  <si>
    <t>2.1.</t>
  </si>
  <si>
    <t>№                      п/п</t>
  </si>
  <si>
    <t>Наименование мероприятия (результата)</t>
  </si>
  <si>
    <t>Наименование структурных элементов государственных программ вместе с наименованием государственной программы</t>
  </si>
  <si>
    <t>Тип мероприятия (результата)</t>
  </si>
  <si>
    <t>Уровень мероприятия (результата)</t>
  </si>
  <si>
    <t>Связь с показателями регионального проекта</t>
  </si>
  <si>
    <t>Х</t>
  </si>
  <si>
    <t xml:space="preserve"> -</t>
  </si>
  <si>
    <t xml:space="preserve">      </t>
  </si>
  <si>
    <t>1.1.1.</t>
  </si>
  <si>
    <t xml:space="preserve">  </t>
  </si>
  <si>
    <t>2.1.1.</t>
  </si>
  <si>
    <t>3.1.1.</t>
  </si>
  <si>
    <t>№                         п/п</t>
  </si>
  <si>
    <t>Наименование мероприятия (результата), объекта мероприятия (результата), контрольной точки</t>
  </si>
  <si>
    <t>Срок реализации</t>
  </si>
  <si>
    <t>Взаимосвязь</t>
  </si>
  <si>
    <t>Ответственный исполнитель</t>
  </si>
  <si>
    <t>Мощность объекта</t>
  </si>
  <si>
    <t>Объем финансового обеспечения (тыс. руб.)</t>
  </si>
  <si>
    <t>Вид документа и характеристика мероприятия (результата)</t>
  </si>
  <si>
    <t>начало</t>
  </si>
  <si>
    <t>окончание</t>
  </si>
  <si>
    <t>предшествен-ники</t>
  </si>
  <si>
    <t>последователи</t>
  </si>
  <si>
    <t>X</t>
  </si>
  <si>
    <t>1.1.К1.</t>
  </si>
  <si>
    <t>Утверждены (одобрены, сформированы) документы, необходимые для оказания услуги (выполнения работы)</t>
  </si>
  <si>
    <t>1.1.К2.</t>
  </si>
  <si>
    <t>Для оказания услуги (выполнения работы) подготовлено материально-техническое (кадровое) обеспечение</t>
  </si>
  <si>
    <t>1.1.К3.</t>
  </si>
  <si>
    <t>Услуга оказана (работы выполнены)</t>
  </si>
  <si>
    <t>1.1.К4.</t>
  </si>
  <si>
    <t>Закупка включена в план закупок</t>
  </si>
  <si>
    <t>1.1.К5.</t>
  </si>
  <si>
    <t>Произведена приемка поставленных товаров, выполненных работ, оказанных услуг</t>
  </si>
  <si>
    <t>1.1.К6.</t>
  </si>
  <si>
    <t>Доля автомобильных дорог, входящих в опорную сеть, соответствующих нормативным требованиям</t>
  </si>
  <si>
    <t>ФП</t>
  </si>
  <si>
    <t>Приведены в нормативное состояние автомобильные дороги регионального или межмуниципального, местного значения и искусственные дорожные сооружения на них, а также дорожная сеть городских агломераций</t>
  </si>
  <si>
    <t xml:space="preserve">Единица </t>
  </si>
  <si>
    <t>Благоустройство территории, ремонт объектов недвижимого имущества</t>
  </si>
  <si>
    <t>Федеральный проект</t>
  </si>
  <si>
    <t xml:space="preserve">Строительство (реконструкция, техническое перевооружение, приобретение) объекта недвижимого имущества
</t>
  </si>
  <si>
    <t>1.1.К7.</t>
  </si>
  <si>
    <t>1.1.К8.</t>
  </si>
  <si>
    <t>Адрес объекта         (в соответствии                       с ФИАС)</t>
  </si>
  <si>
    <t xml:space="preserve">   </t>
  </si>
  <si>
    <t xml:space="preserve"> </t>
  </si>
  <si>
    <t xml:space="preserve">январь </t>
  </si>
  <si>
    <t>Годы</t>
  </si>
  <si>
    <t>4. Мероприятия (результаты) регионального проекта 4</t>
  </si>
  <si>
    <t>Бюджеты муниципальных образований</t>
  </si>
  <si>
    <t>5. Финансовое обеспечение реализации регионального проекта 4</t>
  </si>
  <si>
    <t>Доля автомобильных дорог регионального                   и межмуниципального значения, соответствующих нормативным требованиям</t>
  </si>
  <si>
    <t>Признак «Участие муниципального образования»</t>
  </si>
  <si>
    <t>Приведены в нормативное состояние автомобильные дороги регионального                 или межмуниципального, местного значения и искусственные дорожные сооружения на них, а также дорожная сеть городских агломераций</t>
  </si>
  <si>
    <t>Доля автомобильных дорог регионального                                   и межмуниципального значения, соответствующих нормативным требованиям</t>
  </si>
  <si>
    <t xml:space="preserve">Осуществлено строительство                        и реконструкция автомобильных дорог регионального или межмуниципального, местного значения и искусственных дорожных сооружений на них
</t>
  </si>
  <si>
    <t>Приведены в нормативное состояние автомобильные дороги регионального                               или межмуниципального, местного значения и искусственные дорожные сооружения на них, а также дорожная сеть городских агломераций</t>
  </si>
  <si>
    <t>Количество отремонтированных объектов на автомобильных дорогах регионального и межмуниципального, местного значения и искусственных сооружений на них в рамках мероприятий, направленных на достижение показателей федерального проекта «Региональная и местная дорожная сеть».                                                                                                                                                                                                                                                                                                                                        Перечень мероприятий и объектов приведен в приложении № 1 к государственной программе</t>
  </si>
  <si>
    <t>Осуществлено строительство и реконструкция автомобильных дорог регионального                          или межмуниципального, местного значения                        и искусственных дорожных сооружений на них</t>
  </si>
  <si>
    <t>План реализации регионального проекта «Региональная и местная дорожная сеть», входящего в национальный проект «Инфраструктура для жизни»</t>
  </si>
  <si>
    <t xml:space="preserve">Приложение                                                                                                    к паспорту регионального проекта                                                                                «Региональная и местная дорожная сеть»,                                                 входящего в национальный проект               «Инфраструктура для жизни»      </t>
  </si>
  <si>
    <t>единица измерения (по ОКЕИ)</t>
  </si>
  <si>
    <t>Приведены в нормативное состояние автомобильные дороги регионального                                        или межмуниципального, местного значения и искусственные дорожные сооружения на них, а также дорожная сеть городских агломераций</t>
  </si>
  <si>
    <t>Прочий тип документа. Информация об исполнении контрольной точки</t>
  </si>
  <si>
    <t>1.1.К9.</t>
  </si>
  <si>
    <t>1.1.К10.</t>
  </si>
  <si>
    <t>1.1.К11.</t>
  </si>
  <si>
    <t>1.1.К12.</t>
  </si>
  <si>
    <t>1.1.К13.</t>
  </si>
  <si>
    <t>1.1.К14.</t>
  </si>
  <si>
    <t>1.1.К15.</t>
  </si>
  <si>
    <t>1.1.К16.</t>
  </si>
  <si>
    <t>1.1.К17.</t>
  </si>
  <si>
    <t>1.1.К18.</t>
  </si>
  <si>
    <t>1.1.К19.</t>
  </si>
  <si>
    <t>1.1.К20.</t>
  </si>
  <si>
    <t>1.1.К22.</t>
  </si>
  <si>
    <t>1.1.К24.</t>
  </si>
  <si>
    <t>1.1.К25.</t>
  </si>
  <si>
    <t>1.1.К26.</t>
  </si>
  <si>
    <t>1.1.К27.</t>
  </si>
  <si>
    <t>1.1.К29.</t>
  </si>
  <si>
    <t>1.1.К31.</t>
  </si>
  <si>
    <t>1.1.К32.</t>
  </si>
  <si>
    <t>1.1.К33.</t>
  </si>
  <si>
    <t>1.1.К34.</t>
  </si>
  <si>
    <t>2.1.К1.</t>
  </si>
  <si>
    <t>2.1.К2.</t>
  </si>
  <si>
    <t>2.1.К3.</t>
  </si>
  <si>
    <t>2.1.К4.</t>
  </si>
  <si>
    <t>2.1.К5.</t>
  </si>
  <si>
    <t>2.1.К6.</t>
  </si>
  <si>
    <t>2.1.К7.</t>
  </si>
  <si>
    <t>1.1.К.35.</t>
  </si>
  <si>
    <t>1.1.К.30.</t>
  </si>
  <si>
    <t>1.1.К.28.</t>
  </si>
  <si>
    <t>1.1.К.23.</t>
  </si>
  <si>
    <t>1.1.К.21.</t>
  </si>
  <si>
    <t>Сведения о государственном (муниципальном) контракте внесены в реестр контрактов, заключенных заказчиками по результатам закупок</t>
  </si>
  <si>
    <t>Сведения о государственном (муниципальном) контракте внесены  в реестр контрактов, заключенных заказчиками по результатам закупок</t>
  </si>
  <si>
    <t xml:space="preserve">Осуществлено строительство                                       и реконструкция автомобильных дорог регионального или межмуниципального, местного значения и искусственных дорожных сооружений на них
</t>
  </si>
  <si>
    <t>Количество отремонтированных объектов на автомобильных дорогах регионального                                         и межмуниципального, местного значения и искусственных сооружений на них в рамках мероприятий, направленных                    на достижение показателей федерального проекта «Региональная и местная дорожная сеть»</t>
  </si>
  <si>
    <t>Постановление Правительства Белгородской области                         «Об утверждении государственной программы Белгородской области  «Совершенствование и развитие транспортной системы и дорожной сети Белгородской области»</t>
  </si>
  <si>
    <t>Постановление. Документ                     об утверждении правил распределения и предоставления межбюджетных трансфертов</t>
  </si>
  <si>
    <t>Приведены в нормативное состояние автомобильные дороги регионального                                        или межмуниципального, местного значения                         и искусственные дорожные сооружения на них, а также дорожная сеть городских агломераций</t>
  </si>
  <si>
    <t>Произведена оплата поставленных товаров, выполненных работ, оказанных услуг                          по государственному (муниципальному) контракту</t>
  </si>
  <si>
    <t>Произведена оплата поставленных товаров, выполненных работ, оказанных услуг                            по государственному (муниципальному) контракту</t>
  </si>
  <si>
    <t>Произведена оплата поставленных товаров, выполненных работ, оказанных услуг                               по государственному (муниципальному) контракту</t>
  </si>
  <si>
    <t>Произведена оплата поставленных товаров, выполненных работ, оказанных услуг                                  по государственному (муниципальному) контракту</t>
  </si>
  <si>
    <t>Произведена оплата поставленных товаров, выполненных работ, оказанных услуг                        по государственному (муниципальному) контракту</t>
  </si>
  <si>
    <t>Произведена оплата поставленных товаров, выполненных работ, оказанных услуг                             по государственному (муниципальному) контракту</t>
  </si>
  <si>
    <t>Произведена оплата поставленных товаров, выполненных работ, оказанных услуг                                   по государственному (муниципальному) контракту</t>
  </si>
  <si>
    <t>Доля автомобильных дорог регионального                                   и межмуниципального значения, соответствующих нормативным требованиям. Доля автомобильных дорог, входящих в опорную сеть, соответствующих нормативным требованиям</t>
  </si>
  <si>
    <t>2. Показатели регионального проекта 4</t>
  </si>
  <si>
    <t>Признак возрастания / убывания</t>
  </si>
  <si>
    <t>Период, год</t>
  </si>
  <si>
    <t>Нарастающий итог</t>
  </si>
  <si>
    <t>Признак "Участие муниципального образования"</t>
  </si>
  <si>
    <t>Доля автомобильных дорог регионального                 и межмуниципального значения, соответствующих нормативным требованиям</t>
  </si>
  <si>
    <t>Прогрессирующий</t>
  </si>
  <si>
    <t>Да</t>
  </si>
  <si>
    <t>-</t>
  </si>
  <si>
    <t xml:space="preserve">      на финансовое обеспечение реализации регионального проекта 4 в 2026 году</t>
  </si>
  <si>
    <t xml:space="preserve">  Всего на конец       2026 года     (тыс. рублей)</t>
  </si>
  <si>
    <t>ФБ+ОБ</t>
  </si>
  <si>
    <t>ОБ</t>
  </si>
  <si>
    <t>3. Помесячный план достижения показателей регионального проекта 4 в 2026 году</t>
  </si>
  <si>
    <t xml:space="preserve">На конец 2026 года </t>
  </si>
  <si>
    <t xml:space="preserve">Повышено качество дорожной сети, в том числе доведено до нормативного состояния 60 % региональных дорог и 85 % дорог крупнейших городских агломераций          </t>
  </si>
  <si>
    <t xml:space="preserve">Повышено качество дорожной сети, в том числе доведено до нормативного состояния 60 % региональных дорог и 85 % дорог крупнейших городских агломераций   </t>
  </si>
  <si>
    <t xml:space="preserve">Утверждены правила предоставления                          и распределения межбюджетных трансфертов              из федерального бюджета (бюджета субъекта Российской Федерации) бюджетам субъектов Российской Федерации (бюдетам муниципальных образований) </t>
  </si>
  <si>
    <t>нар. итогом</t>
  </si>
  <si>
    <t>В целях повышения транспортной связности и повышения комфорта граждан Российской Федерации доведено до нормативного состояния 85 процентов опорной сети, в том числе за счет строительства и реконструкции автомобильных дорог и искусственных сооружений</t>
  </si>
  <si>
    <t>Единица измерения                                          (по ОКЕИ)</t>
  </si>
  <si>
    <t xml:space="preserve">В целях повышения транспортной связности и повышения комфорта граждан Российской Федерации повышено качество дорожной сети, в том числе доведено до нормативного состояния                                                                                                                                              60 процентов региональных дорог и 85 процентов дорог крупнейших городских агломераций       </t>
  </si>
  <si>
    <t xml:space="preserve">В целях повышения транспортной связности и повышения комфорта граждан Российской Федерации повышено качество дорожной сети, в том числе доведено до нормативного состояния 60 процентов региональных дорог и 85 процентов дорог крупнейших городских агломераций       </t>
  </si>
  <si>
    <t>В целях повышения транспортной связности и повышения комфорта граждан Российской Федерации повышено до нормативного состояния 85 процентов опорной сети, в том числе за счет строительства и реконструкции автомобильных дорог и искусственных сооружений</t>
  </si>
  <si>
    <t xml:space="preserve">В целях повышения транспортной связности и повышения комфорта граждан Российской Федерации повышено качество дорожной сети, в том числе доведено до нормативного состояния 60 процентов региональных дорог                                                                                                                                                                                                                                                      и 85 процентов дорог крупнейших городских агломераций       </t>
  </si>
  <si>
    <t xml:space="preserve">Повышено качество дорожной сети, в том числе доведено до нормативного состояния 60 процентов региональных дорог и 85 процентов дорог крупнейших городских агломераций </t>
  </si>
  <si>
    <t>В целях повышения транспортной связности и повышения комфорта граждан Российской Федерации доведено до нормативного состояния 85 процентов опорной сети, в том числе за счет строительства и реконструкции автомобильных дорог                                                                                                                   и искусственных сооружений</t>
  </si>
  <si>
    <t xml:space="preserve">В целях повышения транспортной связности и повышения комфорта граждан Российской Федерации повышено качество дорожной сети, в том числе доведено до нормативного состояния 60 процентов региональных дорог                                                                                         и 85 процентов дорог крупнейших городских агломераций           </t>
  </si>
  <si>
    <t xml:space="preserve">В целях повышения транспортной связности и повышения комфорта граждан Российской Федерации повышено качество дорожной сети, в том числе доведено до нормативного состояния 60 процентов региональных дорог и 85 процентов дорог крупнейших городских агломераций    </t>
  </si>
  <si>
    <t>В целях повышения транспортной связности и повышения комфорта граждан Российской Федерации доведено до нормативного состояния 85 процентов опорной сети в 2030 году, в том числе за счет строительства и реконструкции автомобильных дорог и искусственных сооружений</t>
  </si>
  <si>
    <t>В целях повышения транспортной связности и повышения комфорта граждан Российской Федерации доведено до нормативного состояния 85 процентов опорной сети в 2030 году, в том числе за счет строительства                                             и реконструкции автомобильных дорог и искусственных сооружений</t>
  </si>
  <si>
    <t xml:space="preserve">Количество объектов                               по строительству и реконструкции                 на автомобильных дорогах регионального                                            и межмуниципального, местного значения и искусственных сооружений на них в рамках мероприятий, направленных                  на достижение показателей федерального проекта «Региональная и местная дорожная сеть»   </t>
  </si>
  <si>
    <t>Приведены в нормативное состояние автомобильные дороги регионального                  или межмуниципального, местного значения и искусственные дорожные сооружения на них,               а также дорожная сеть городских агломераций</t>
  </si>
  <si>
    <t xml:space="preserve">Приведены в нормативное состояние автомобильные дороги регионального или межмуниципального, местного значения и искусственные дорожные сооружения на них, а также дорожная сеть городских агломераций.
Перечень мероприятий и объектов приведен в приложении № 1 к государственной программе.                                                                                                                                                                                                                                                                                           Порядок предоставления и распределения субсидий и иных межбюджетных трансфертов, выделяемых из областного бюджета бюджетам городских и муниципальных округов Белгородской области на приведение в нормативное состояние автомобильных дорог местного значения и искусственных дорожных сооружений, приведен в приложениях № 2, № 3 и № 12 к государственной программе
</t>
  </si>
  <si>
    <t xml:space="preserve">Осуществлено строительство или реконструкция автомобильных дорог регионального или межмуниципального, местного значения, входящих в опорную сеть Российской Федерации                                                                                                                             Перечень мероприятий и объектов приведен в приложении № 6 к государственной программе.                                                                                                                                                                                                                                                                                           Порядок предоставления и распределения субсидий из областного бюджета бюджетам муниципальных образований Белгородской области на развитие и приведение в нормативное состояние автомобильных дорог местного значения, включающих искусственные дорожные сооружения, приведен в приложении  № 12 к государственной программе
</t>
  </si>
  <si>
    <t>2.1.К.1.</t>
  </si>
  <si>
    <t>2.1.К.3</t>
  </si>
  <si>
    <t>2.1.К.8.</t>
  </si>
  <si>
    <t>2.1.К9.</t>
  </si>
  <si>
    <t>2.1.К.10.</t>
  </si>
  <si>
    <t>2.1.К11.</t>
  </si>
  <si>
    <t>2.1.К12.</t>
  </si>
  <si>
    <t>2.1.К13.</t>
  </si>
  <si>
    <t>2.1.К14.</t>
  </si>
  <si>
    <t>VI. Паспорт регионального проекта «Региональная и местная дорожная сеть», входящего в национальный проект                                                                           «Инфраструктура для жизни» (далее  –  региональный проект 4)</t>
  </si>
</sst>
</file>

<file path=xl/styles.xml><?xml version="1.0" encoding="utf-8"?>
<styleSheet xmlns="http://schemas.openxmlformats.org/spreadsheetml/2006/main">
  <numFmts count="5">
    <numFmt numFmtId="164" formatCode="_-* #,##0.00\ _₽_-;\-* #,##0.00\ _₽_-;_-* \-??\ _₽_-;_-@_-"/>
    <numFmt numFmtId="165" formatCode="#,##0.0"/>
    <numFmt numFmtId="166" formatCode="#,##0.000"/>
    <numFmt numFmtId="167" formatCode="0.0000"/>
    <numFmt numFmtId="168" formatCode="0.0000000000000"/>
  </numFmts>
  <fonts count="38">
    <font>
      <sz val="11"/>
      <color theme="1"/>
      <name val="Calibri"/>
      <charset val="1"/>
    </font>
    <font>
      <sz val="11"/>
      <color theme="1"/>
      <name val="Arial"/>
      <family val="2"/>
      <charset val="204"/>
      <scheme val="minor"/>
    </font>
    <font>
      <sz val="11"/>
      <color theme="1"/>
      <name val="Arial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rgb="FF0000FF"/>
      <name val="Calibri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1"/>
    </font>
    <font>
      <sz val="11"/>
      <color theme="1"/>
      <name val="Calibri"/>
      <family val="2"/>
      <charset val="204"/>
    </font>
    <font>
      <sz val="11"/>
      <color rgb="FF000000"/>
      <name val="Calibri"/>
      <family val="2"/>
      <charset val="204"/>
    </font>
    <font>
      <sz val="10"/>
      <name val="Arial Cyr"/>
      <charset val="204"/>
    </font>
    <font>
      <sz val="10"/>
      <name val="Arial Cyr"/>
      <charset val="1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1"/>
    </font>
    <font>
      <sz val="11"/>
      <color theme="1"/>
      <name val="Calibri"/>
      <family val="2"/>
      <charset val="204"/>
    </font>
    <font>
      <sz val="11"/>
      <color theme="1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.5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auto="1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96">
    <xf numFmtId="0" fontId="0" fillId="0" borderId="0"/>
    <xf numFmtId="0" fontId="3" fillId="0" borderId="0" applyBorder="0" applyProtection="0"/>
    <xf numFmtId="0" fontId="3" fillId="0" borderId="0" applyBorder="0" applyProtection="0"/>
    <xf numFmtId="0" fontId="4" fillId="0" borderId="0" applyBorder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10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5" fillId="0" borderId="0"/>
    <xf numFmtId="0" fontId="6" fillId="0" borderId="0"/>
    <xf numFmtId="0" fontId="7" fillId="0" borderId="0"/>
    <xf numFmtId="0" fontId="8" fillId="0" borderId="0"/>
    <xf numFmtId="0" fontId="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164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164" fontId="26" fillId="0" borderId="0" applyBorder="0" applyProtection="0"/>
    <xf numFmtId="164" fontId="26" fillId="0" borderId="0" applyBorder="0" applyProtection="0"/>
    <xf numFmtId="164" fontId="26" fillId="0" borderId="0" applyBorder="0" applyProtection="0"/>
    <xf numFmtId="164" fontId="26" fillId="0" borderId="0" applyBorder="0" applyProtection="0"/>
    <xf numFmtId="0" fontId="27" fillId="0" borderId="0"/>
    <xf numFmtId="0" fontId="2" fillId="0" borderId="0"/>
    <xf numFmtId="0" fontId="7" fillId="0" borderId="0"/>
  </cellStyleXfs>
  <cellXfs count="235">
    <xf numFmtId="0" fontId="0" fillId="0" borderId="0" xfId="0"/>
    <xf numFmtId="0" fontId="12" fillId="0" borderId="0" xfId="0" applyFont="1" applyAlignment="1" applyProtection="1"/>
    <xf numFmtId="0" fontId="12" fillId="0" borderId="0" xfId="0" applyFont="1" applyAlignment="1" applyProtection="1">
      <alignment wrapText="1"/>
    </xf>
    <xf numFmtId="0" fontId="13" fillId="0" borderId="0" xfId="0" applyFont="1" applyAlignment="1" applyProtection="1"/>
    <xf numFmtId="0" fontId="14" fillId="0" borderId="0" xfId="0" applyFont="1" applyAlignment="1" applyProtection="1"/>
    <xf numFmtId="0" fontId="15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center" vertical="center" wrapText="1"/>
    </xf>
    <xf numFmtId="0" fontId="16" fillId="0" borderId="0" xfId="0" applyFont="1" applyAlignment="1" applyProtection="1">
      <alignment horizontal="center" vertical="center"/>
    </xf>
    <xf numFmtId="0" fontId="17" fillId="0" borderId="0" xfId="0" applyFont="1" applyAlignment="1" applyProtection="1">
      <alignment horizontal="center" vertical="center"/>
    </xf>
    <xf numFmtId="0" fontId="18" fillId="0" borderId="0" xfId="0" applyFont="1" applyAlignment="1" applyProtection="1"/>
    <xf numFmtId="0" fontId="14" fillId="0" borderId="0" xfId="0" applyFont="1" applyAlignment="1" applyProtection="1">
      <alignment horizontal="right" vertical="center"/>
    </xf>
    <xf numFmtId="0" fontId="20" fillId="0" borderId="1" xfId="0" applyFont="1" applyBorder="1" applyAlignment="1" applyProtection="1">
      <alignment horizontal="center" vertical="center" wrapText="1"/>
    </xf>
    <xf numFmtId="0" fontId="14" fillId="0" borderId="1" xfId="0" applyFont="1" applyBorder="1" applyAlignment="1" applyProtection="1">
      <alignment horizontal="center" vertical="center" wrapText="1"/>
    </xf>
    <xf numFmtId="165" fontId="14" fillId="0" borderId="1" xfId="0" applyNumberFormat="1" applyFont="1" applyBorder="1" applyAlignment="1" applyProtection="1">
      <alignment horizontal="center" vertical="center" wrapText="1"/>
    </xf>
    <xf numFmtId="165" fontId="12" fillId="0" borderId="0" xfId="0" applyNumberFormat="1" applyFont="1" applyAlignment="1" applyProtection="1"/>
    <xf numFmtId="0" fontId="14" fillId="0" borderId="2" xfId="0" applyFont="1" applyBorder="1" applyAlignment="1" applyProtection="1">
      <alignment horizontal="center" vertical="center" wrapText="1"/>
    </xf>
    <xf numFmtId="165" fontId="14" fillId="0" borderId="3" xfId="0" applyNumberFormat="1" applyFont="1" applyBorder="1" applyAlignment="1" applyProtection="1">
      <alignment horizontal="center" vertical="center" wrapText="1"/>
    </xf>
    <xf numFmtId="165" fontId="14" fillId="0" borderId="2" xfId="0" applyNumberFormat="1" applyFont="1" applyBorder="1" applyAlignment="1" applyProtection="1">
      <alignment horizontal="center" vertical="center" wrapText="1"/>
    </xf>
    <xf numFmtId="0" fontId="12" fillId="0" borderId="1" xfId="0" applyFont="1" applyBorder="1" applyAlignment="1" applyProtection="1">
      <alignment horizontal="center"/>
    </xf>
    <xf numFmtId="165" fontId="23" fillId="0" borderId="2" xfId="0" applyNumberFormat="1" applyFont="1" applyBorder="1" applyAlignment="1" applyProtection="1">
      <alignment horizontal="center" vertical="center"/>
    </xf>
    <xf numFmtId="165" fontId="14" fillId="0" borderId="4" xfId="0" applyNumberFormat="1" applyFont="1" applyBorder="1" applyAlignment="1" applyProtection="1">
      <alignment horizontal="center" vertical="center" wrapText="1"/>
    </xf>
    <xf numFmtId="165" fontId="23" fillId="0" borderId="0" xfId="85" applyNumberFormat="1" applyFont="1" applyBorder="1" applyAlignment="1" applyProtection="1">
      <alignment horizontal="center" vertical="center"/>
    </xf>
    <xf numFmtId="165" fontId="14" fillId="0" borderId="5" xfId="0" applyNumberFormat="1" applyFont="1" applyBorder="1" applyAlignment="1" applyProtection="1">
      <alignment horizontal="center" vertical="center" wrapText="1"/>
    </xf>
    <xf numFmtId="0" fontId="12" fillId="0" borderId="6" xfId="0" applyFont="1" applyBorder="1" applyAlignment="1" applyProtection="1">
      <alignment horizontal="center"/>
    </xf>
    <xf numFmtId="165" fontId="14" fillId="0" borderId="6" xfId="0" applyNumberFormat="1" applyFont="1" applyBorder="1" applyAlignment="1" applyProtection="1">
      <alignment horizontal="center" vertical="center" wrapText="1"/>
    </xf>
    <xf numFmtId="0" fontId="23" fillId="0" borderId="1" xfId="32" applyFont="1" applyBorder="1" applyAlignment="1" applyProtection="1">
      <alignment horizontal="center" vertical="center" wrapText="1"/>
    </xf>
    <xf numFmtId="3" fontId="23" fillId="0" borderId="1" xfId="32" applyNumberFormat="1" applyFont="1" applyBorder="1" applyAlignment="1" applyProtection="1">
      <alignment horizontal="center" vertical="center"/>
    </xf>
    <xf numFmtId="0" fontId="23" fillId="0" borderId="6" xfId="32" applyFont="1" applyBorder="1" applyAlignment="1" applyProtection="1">
      <alignment horizontal="center" vertical="center" wrapText="1"/>
    </xf>
    <xf numFmtId="0" fontId="14" fillId="0" borderId="1" xfId="0" applyFont="1" applyBorder="1" applyAlignment="1" applyProtection="1">
      <alignment vertical="center"/>
    </xf>
    <xf numFmtId="0" fontId="14" fillId="0" borderId="1" xfId="0" applyFont="1" applyBorder="1" applyAlignment="1" applyProtection="1">
      <alignment horizontal="left" vertical="center" wrapText="1"/>
    </xf>
    <xf numFmtId="165" fontId="12" fillId="0" borderId="1" xfId="0" applyNumberFormat="1" applyFont="1" applyBorder="1" applyAlignment="1" applyProtection="1">
      <alignment horizontal="center" vertical="center"/>
    </xf>
    <xf numFmtId="0" fontId="14" fillId="0" borderId="6" xfId="0" applyFont="1" applyBorder="1" applyAlignment="1" applyProtection="1">
      <alignment horizontal="left" vertical="top" wrapText="1"/>
    </xf>
    <xf numFmtId="4" fontId="12" fillId="0" borderId="0" xfId="0" applyNumberFormat="1" applyFont="1" applyAlignment="1" applyProtection="1"/>
    <xf numFmtId="0" fontId="14" fillId="0" borderId="1" xfId="0" applyFont="1" applyBorder="1" applyAlignment="1" applyProtection="1">
      <alignment vertical="center" wrapText="1"/>
    </xf>
    <xf numFmtId="0" fontId="12" fillId="0" borderId="1" xfId="0" applyFont="1" applyBorder="1" applyAlignment="1" applyProtection="1"/>
    <xf numFmtId="0" fontId="19" fillId="0" borderId="1" xfId="0" applyFont="1" applyBorder="1" applyAlignment="1" applyProtection="1">
      <alignment horizontal="left" vertical="center" wrapText="1"/>
    </xf>
    <xf numFmtId="165" fontId="19" fillId="0" borderId="1" xfId="0" applyNumberFormat="1" applyFont="1" applyBorder="1" applyAlignment="1" applyProtection="1">
      <alignment horizontal="center" vertical="center" wrapText="1"/>
    </xf>
    <xf numFmtId="0" fontId="14" fillId="0" borderId="4" xfId="0" applyFont="1" applyBorder="1" applyAlignment="1" applyProtection="1">
      <alignment vertical="center" wrapText="1"/>
    </xf>
    <xf numFmtId="0" fontId="12" fillId="0" borderId="0" xfId="21" applyFont="1" applyAlignment="1" applyProtection="1"/>
    <xf numFmtId="0" fontId="12" fillId="0" borderId="0" xfId="21" applyFont="1" applyAlignment="1" applyProtection="1">
      <alignment wrapText="1"/>
    </xf>
    <xf numFmtId="0" fontId="13" fillId="0" borderId="0" xfId="1" applyFont="1" applyBorder="1" applyAlignment="1" applyProtection="1"/>
    <xf numFmtId="0" fontId="14" fillId="0" borderId="0" xfId="21" applyFont="1" applyAlignment="1" applyProtection="1"/>
    <xf numFmtId="0" fontId="24" fillId="0" borderId="0" xfId="21" applyFont="1" applyAlignment="1" applyProtection="1">
      <alignment horizontal="center" vertical="center" wrapText="1"/>
    </xf>
    <xf numFmtId="0" fontId="14" fillId="0" borderId="0" xfId="21" applyFont="1" applyAlignment="1" applyProtection="1">
      <alignment horizontal="center" vertical="center" wrapText="1"/>
    </xf>
    <xf numFmtId="0" fontId="19" fillId="0" borderId="7" xfId="21" applyFont="1" applyBorder="1" applyAlignment="1" applyProtection="1">
      <alignment horizontal="center" vertical="center" wrapText="1"/>
    </xf>
    <xf numFmtId="0" fontId="19" fillId="0" borderId="0" xfId="21" applyFont="1" applyBorder="1" applyAlignment="1" applyProtection="1">
      <alignment horizontal="center" vertical="center" wrapText="1"/>
    </xf>
    <xf numFmtId="0" fontId="14" fillId="0" borderId="0" xfId="21" applyFont="1" applyBorder="1" applyAlignment="1" applyProtection="1">
      <alignment wrapText="1"/>
    </xf>
    <xf numFmtId="0" fontId="14" fillId="0" borderId="0" xfId="21" applyFont="1" applyBorder="1" applyAlignment="1" applyProtection="1"/>
    <xf numFmtId="0" fontId="14" fillId="0" borderId="0" xfId="21" applyFont="1" applyBorder="1" applyAlignment="1" applyProtection="1">
      <alignment horizontal="center"/>
    </xf>
    <xf numFmtId="165" fontId="14" fillId="0" borderId="0" xfId="21" applyNumberFormat="1" applyFont="1" applyBorder="1" applyAlignment="1" applyProtection="1">
      <alignment wrapText="1"/>
    </xf>
    <xf numFmtId="166" fontId="12" fillId="0" borderId="0" xfId="21" applyNumberFormat="1" applyFont="1" applyAlignment="1" applyProtection="1">
      <alignment wrapText="1"/>
    </xf>
    <xf numFmtId="0" fontId="12" fillId="0" borderId="0" xfId="93" applyNumberFormat="1" applyFont="1"/>
    <xf numFmtId="0" fontId="14" fillId="0" borderId="0" xfId="93" applyNumberFormat="1" applyFont="1" applyAlignment="1">
      <alignment horizontal="center" vertical="center" wrapText="1"/>
    </xf>
    <xf numFmtId="0" fontId="17" fillId="0" borderId="0" xfId="93" applyNumberFormat="1" applyFont="1" applyAlignment="1">
      <alignment horizontal="center" vertical="center" wrapText="1"/>
    </xf>
    <xf numFmtId="0" fontId="19" fillId="0" borderId="0" xfId="93" applyNumberFormat="1" applyFont="1" applyBorder="1" applyAlignment="1">
      <alignment horizontal="center" vertical="center" wrapText="1"/>
    </xf>
    <xf numFmtId="0" fontId="19" fillId="0" borderId="0" xfId="93" applyNumberFormat="1" applyFont="1" applyAlignment="1">
      <alignment horizontal="center" vertical="center" wrapText="1"/>
    </xf>
    <xf numFmtId="0" fontId="20" fillId="3" borderId="1" xfId="93" applyNumberFormat="1" applyFont="1" applyFill="1" applyBorder="1" applyAlignment="1">
      <alignment horizontal="center" vertical="center" wrapText="1"/>
    </xf>
    <xf numFmtId="0" fontId="15" fillId="5" borderId="1" xfId="94" applyFont="1" applyFill="1" applyBorder="1" applyAlignment="1">
      <alignment horizontal="left" vertical="center" wrapText="1"/>
    </xf>
    <xf numFmtId="0" fontId="24" fillId="3" borderId="1" xfId="93" applyNumberFormat="1" applyFont="1" applyFill="1" applyBorder="1" applyAlignment="1">
      <alignment horizontal="left" vertical="center" wrapText="1"/>
    </xf>
    <xf numFmtId="0" fontId="17" fillId="3" borderId="1" xfId="93" applyNumberFormat="1" applyFont="1" applyFill="1" applyBorder="1" applyAlignment="1">
      <alignment horizontal="center" vertical="center" wrapText="1"/>
    </xf>
    <xf numFmtId="165" fontId="19" fillId="0" borderId="3" xfId="0" applyNumberFormat="1" applyFont="1" applyBorder="1" applyAlignment="1" applyProtection="1">
      <alignment horizontal="center" vertical="center" wrapText="1"/>
    </xf>
    <xf numFmtId="0" fontId="32" fillId="3" borderId="1" xfId="93" applyNumberFormat="1" applyFont="1" applyFill="1" applyBorder="1" applyAlignment="1">
      <alignment horizontal="center" vertical="center" wrapText="1"/>
    </xf>
    <xf numFmtId="0" fontId="19" fillId="4" borderId="16" xfId="93" applyNumberFormat="1" applyFont="1" applyFill="1" applyBorder="1" applyAlignment="1">
      <alignment vertical="center" wrapText="1"/>
    </xf>
    <xf numFmtId="0" fontId="12" fillId="0" borderId="0" xfId="93" applyNumberFormat="1" applyFont="1" applyBorder="1"/>
    <xf numFmtId="0" fontId="19" fillId="4" borderId="0" xfId="93" applyNumberFormat="1" applyFont="1" applyFill="1" applyBorder="1" applyAlignment="1">
      <alignment vertical="center" wrapText="1"/>
    </xf>
    <xf numFmtId="0" fontId="24" fillId="3" borderId="3" xfId="93" applyNumberFormat="1" applyFont="1" applyFill="1" applyBorder="1" applyAlignment="1">
      <alignment horizontal="left" vertical="center" wrapText="1"/>
    </xf>
    <xf numFmtId="0" fontId="33" fillId="3" borderId="1" xfId="93" applyNumberFormat="1" applyFont="1" applyFill="1" applyBorder="1" applyAlignment="1">
      <alignment horizontal="center" vertical="center" wrapText="1"/>
    </xf>
    <xf numFmtId="0" fontId="34" fillId="3" borderId="1" xfId="93" applyNumberFormat="1" applyFont="1" applyFill="1" applyBorder="1" applyAlignment="1">
      <alignment horizontal="center" vertical="center" wrapText="1"/>
    </xf>
    <xf numFmtId="0" fontId="33" fillId="5" borderId="1" xfId="94" applyFont="1" applyFill="1" applyBorder="1" applyAlignment="1">
      <alignment horizontal="left" vertical="center" wrapText="1"/>
    </xf>
    <xf numFmtId="165" fontId="32" fillId="0" borderId="1" xfId="93" applyNumberFormat="1" applyFont="1" applyBorder="1" applyAlignment="1">
      <alignment horizontal="center" vertical="center" wrapText="1"/>
    </xf>
    <xf numFmtId="165" fontId="32" fillId="0" borderId="1" xfId="0" applyNumberFormat="1" applyFont="1" applyBorder="1" applyAlignment="1" applyProtection="1">
      <alignment horizontal="center" vertical="center" wrapText="1"/>
    </xf>
    <xf numFmtId="0" fontId="32" fillId="6" borderId="1" xfId="93" applyNumberFormat="1" applyFont="1" applyFill="1" applyBorder="1" applyAlignment="1">
      <alignment horizontal="center" vertical="center" wrapText="1"/>
    </xf>
    <xf numFmtId="0" fontId="32" fillId="0" borderId="1" xfId="94" applyFont="1" applyBorder="1" applyAlignment="1">
      <alignment horizontal="left" vertical="center" wrapText="1"/>
    </xf>
    <xf numFmtId="0" fontId="32" fillId="0" borderId="1" xfId="94" applyFont="1" applyBorder="1" applyAlignment="1">
      <alignment horizontal="center" vertical="center" wrapText="1"/>
    </xf>
    <xf numFmtId="0" fontId="35" fillId="4" borderId="9" xfId="93" applyNumberFormat="1" applyFont="1" applyFill="1" applyBorder="1" applyAlignment="1">
      <alignment horizontal="left" vertical="center" wrapText="1"/>
    </xf>
    <xf numFmtId="14" fontId="32" fillId="5" borderId="1" xfId="94" applyNumberFormat="1" applyFont="1" applyFill="1" applyBorder="1" applyAlignment="1">
      <alignment horizontal="center" vertical="center" wrapText="1"/>
    </xf>
    <xf numFmtId="0" fontId="15" fillId="0" borderId="0" xfId="93" applyNumberFormat="1" applyFont="1" applyAlignment="1">
      <alignment horizontal="center" vertical="center" wrapText="1"/>
    </xf>
    <xf numFmtId="0" fontId="22" fillId="0" borderId="1" xfId="0" applyFont="1" applyBorder="1" applyAlignment="1" applyProtection="1">
      <alignment vertical="center" wrapText="1"/>
    </xf>
    <xf numFmtId="0" fontId="19" fillId="0" borderId="1" xfId="0" applyFont="1" applyBorder="1" applyAlignment="1" applyProtection="1">
      <alignment horizontal="center" vertical="center" wrapText="1"/>
    </xf>
    <xf numFmtId="0" fontId="12" fillId="0" borderId="0" xfId="0" applyFont="1" applyBorder="1" applyAlignment="1" applyProtection="1"/>
    <xf numFmtId="0" fontId="21" fillId="0" borderId="0" xfId="0" applyFont="1" applyBorder="1" applyAlignment="1" applyProtection="1">
      <alignment horizontal="left" vertical="center" wrapText="1"/>
    </xf>
    <xf numFmtId="165" fontId="12" fillId="0" borderId="0" xfId="0" applyNumberFormat="1" applyFont="1" applyBorder="1" applyAlignment="1" applyProtection="1"/>
    <xf numFmtId="0" fontId="23" fillId="0" borderId="6" xfId="32" applyFont="1" applyFill="1" applyBorder="1" applyAlignment="1" applyProtection="1">
      <alignment horizontal="center" vertical="center" wrapText="1"/>
    </xf>
    <xf numFmtId="3" fontId="23" fillId="0" borderId="1" xfId="32" applyNumberFormat="1" applyFont="1" applyFill="1" applyBorder="1" applyAlignment="1" applyProtection="1">
      <alignment horizontal="center" vertical="center"/>
    </xf>
    <xf numFmtId="165" fontId="14" fillId="0" borderId="1" xfId="0" applyNumberFormat="1" applyFont="1" applyFill="1" applyBorder="1" applyAlignment="1" applyProtection="1">
      <alignment horizontal="center" vertical="center" wrapText="1"/>
    </xf>
    <xf numFmtId="165" fontId="14" fillId="0" borderId="2" xfId="0" applyNumberFormat="1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 applyProtection="1">
      <alignment horizontal="center"/>
    </xf>
    <xf numFmtId="0" fontId="12" fillId="0" borderId="0" xfId="0" applyFont="1" applyFill="1" applyBorder="1" applyAlignment="1" applyProtection="1"/>
    <xf numFmtId="0" fontId="12" fillId="0" borderId="0" xfId="0" applyFont="1" applyFill="1" applyAlignment="1" applyProtection="1"/>
    <xf numFmtId="0" fontId="12" fillId="0" borderId="0" xfId="0" applyFont="1" applyFill="1" applyAlignment="1" applyProtection="1">
      <alignment wrapText="1"/>
    </xf>
    <xf numFmtId="165" fontId="30" fillId="0" borderId="0" xfId="0" applyNumberFormat="1" applyFont="1" applyAlignment="1" applyProtection="1"/>
    <xf numFmtId="165" fontId="14" fillId="0" borderId="1" xfId="32" applyNumberFormat="1" applyFont="1" applyFill="1" applyBorder="1" applyAlignment="1" applyProtection="1">
      <alignment horizontal="center" vertical="center" wrapText="1"/>
    </xf>
    <xf numFmtId="165" fontId="14" fillId="0" borderId="2" xfId="32" applyNumberFormat="1" applyFont="1" applyFill="1" applyBorder="1" applyAlignment="1" applyProtection="1">
      <alignment horizontal="center" vertical="center" wrapText="1"/>
    </xf>
    <xf numFmtId="4" fontId="14" fillId="0" borderId="2" xfId="32" applyNumberFormat="1" applyFont="1" applyFill="1" applyBorder="1" applyAlignment="1" applyProtection="1">
      <alignment horizontal="center" vertical="center" wrapText="1"/>
    </xf>
    <xf numFmtId="165" fontId="23" fillId="0" borderId="2" xfId="0" applyNumberFormat="1" applyFont="1" applyFill="1" applyBorder="1" applyAlignment="1" applyProtection="1">
      <alignment horizontal="center" vertical="center"/>
    </xf>
    <xf numFmtId="165" fontId="23" fillId="0" borderId="1" xfId="32" applyNumberFormat="1" applyFont="1" applyFill="1" applyBorder="1" applyAlignment="1" applyProtection="1">
      <alignment horizontal="center" vertical="center"/>
    </xf>
    <xf numFmtId="165" fontId="23" fillId="0" borderId="2" xfId="32" applyNumberFormat="1" applyFont="1" applyFill="1" applyBorder="1" applyAlignment="1" applyProtection="1">
      <alignment horizontal="center" vertical="center"/>
    </xf>
    <xf numFmtId="4" fontId="23" fillId="0" borderId="2" xfId="32" applyNumberFormat="1" applyFont="1" applyFill="1" applyBorder="1" applyAlignment="1" applyProtection="1">
      <alignment horizontal="center" vertical="center"/>
    </xf>
    <xf numFmtId="4" fontId="14" fillId="0" borderId="2" xfId="0" applyNumberFormat="1" applyFont="1" applyFill="1" applyBorder="1" applyAlignment="1" applyProtection="1">
      <alignment horizontal="center" vertical="center" wrapText="1"/>
    </xf>
    <xf numFmtId="4" fontId="14" fillId="0" borderId="1" xfId="32" applyNumberFormat="1" applyFont="1" applyFill="1" applyBorder="1" applyAlignment="1" applyProtection="1">
      <alignment horizontal="center" vertical="center" wrapText="1"/>
    </xf>
    <xf numFmtId="165" fontId="23" fillId="0" borderId="0" xfId="85" applyNumberFormat="1" applyFont="1" applyFill="1" applyBorder="1" applyAlignment="1" applyProtection="1">
      <alignment horizontal="center" vertical="center"/>
    </xf>
    <xf numFmtId="0" fontId="14" fillId="0" borderId="1" xfId="0" applyFont="1" applyFill="1" applyBorder="1" applyAlignment="1" applyProtection="1">
      <alignment horizontal="center" vertical="center" wrapText="1"/>
    </xf>
    <xf numFmtId="4" fontId="14" fillId="0" borderId="1" xfId="0" applyNumberFormat="1" applyFont="1" applyFill="1" applyBorder="1" applyAlignment="1" applyProtection="1">
      <alignment horizontal="center" vertical="center" wrapText="1"/>
    </xf>
    <xf numFmtId="165" fontId="19" fillId="0" borderId="1" xfId="0" applyNumberFormat="1" applyFont="1" applyFill="1" applyBorder="1" applyAlignment="1" applyProtection="1">
      <alignment horizontal="center" vertical="center" wrapText="1"/>
    </xf>
    <xf numFmtId="165" fontId="19" fillId="0" borderId="2" xfId="0" applyNumberFormat="1" applyFont="1" applyFill="1" applyBorder="1" applyAlignment="1" applyProtection="1">
      <alignment horizontal="center" vertical="center" wrapText="1"/>
    </xf>
    <xf numFmtId="0" fontId="30" fillId="0" borderId="1" xfId="0" applyFont="1" applyBorder="1" applyAlignment="1" applyProtection="1">
      <alignment horizontal="center"/>
    </xf>
    <xf numFmtId="0" fontId="13" fillId="0" borderId="0" xfId="95" applyNumberFormat="1" applyFont="1"/>
    <xf numFmtId="0" fontId="14" fillId="0" borderId="0" xfId="95" applyNumberFormat="1" applyFont="1"/>
    <xf numFmtId="0" fontId="12" fillId="0" borderId="0" xfId="95" applyNumberFormat="1" applyFont="1"/>
    <xf numFmtId="0" fontId="12" fillId="0" borderId="0" xfId="95" applyNumberFormat="1" applyFont="1" applyAlignment="1">
      <alignment wrapText="1"/>
    </xf>
    <xf numFmtId="0" fontId="14" fillId="0" borderId="0" xfId="95" applyNumberFormat="1" applyFont="1" applyAlignment="1">
      <alignment horizontal="center" vertical="center"/>
    </xf>
    <xf numFmtId="0" fontId="15" fillId="0" borderId="0" xfId="95" applyNumberFormat="1" applyFont="1" applyAlignment="1">
      <alignment horizontal="center" vertical="top" wrapText="1"/>
    </xf>
    <xf numFmtId="0" fontId="19" fillId="0" borderId="0" xfId="95" applyNumberFormat="1" applyFont="1" applyBorder="1" applyAlignment="1">
      <alignment horizontal="center" vertical="center"/>
    </xf>
    <xf numFmtId="0" fontId="19" fillId="0" borderId="1" xfId="95" applyNumberFormat="1" applyFont="1" applyBorder="1" applyAlignment="1">
      <alignment horizontal="center" vertical="center" wrapText="1"/>
    </xf>
    <xf numFmtId="49" fontId="12" fillId="0" borderId="1" xfId="95" applyNumberFormat="1" applyFont="1" applyBorder="1" applyAlignment="1">
      <alignment horizontal="center" vertical="center" wrapText="1"/>
    </xf>
    <xf numFmtId="0" fontId="28" fillId="4" borderId="1" xfId="95" applyNumberFormat="1" applyFont="1" applyFill="1" applyBorder="1" applyAlignment="1">
      <alignment vertical="center" wrapText="1"/>
    </xf>
    <xf numFmtId="0" fontId="28" fillId="0" borderId="1" xfId="95" applyFont="1" applyBorder="1" applyAlignment="1">
      <alignment horizontal="center" vertical="center" wrapText="1"/>
    </xf>
    <xf numFmtId="0" fontId="28" fillId="4" borderId="1" xfId="95" applyNumberFormat="1" applyFont="1" applyFill="1" applyBorder="1" applyAlignment="1">
      <alignment horizontal="center" vertical="center" wrapText="1"/>
    </xf>
    <xf numFmtId="167" fontId="12" fillId="0" borderId="1" xfId="95" applyNumberFormat="1" applyFont="1" applyBorder="1" applyAlignment="1">
      <alignment horizontal="center" vertical="center"/>
    </xf>
    <xf numFmtId="167" fontId="12" fillId="0" borderId="1" xfId="95" applyNumberFormat="1" applyFont="1" applyBorder="1" applyAlignment="1">
      <alignment horizontal="center" vertical="center" wrapText="1"/>
    </xf>
    <xf numFmtId="0" fontId="30" fillId="0" borderId="1" xfId="95" applyNumberFormat="1" applyFont="1" applyBorder="1" applyAlignment="1">
      <alignment horizontal="center" vertical="center" wrapText="1"/>
    </xf>
    <xf numFmtId="0" fontId="12" fillId="0" borderId="1" xfId="95" applyNumberFormat="1" applyFont="1" applyBorder="1" applyAlignment="1">
      <alignment horizontal="center" vertical="center" wrapText="1"/>
    </xf>
    <xf numFmtId="0" fontId="16" fillId="0" borderId="0" xfId="95" applyNumberFormat="1" applyFont="1" applyAlignment="1">
      <alignment horizontal="center" vertical="center" wrapText="1"/>
    </xf>
    <xf numFmtId="0" fontId="16" fillId="0" borderId="0" xfId="95" applyNumberFormat="1" applyFont="1" applyAlignment="1">
      <alignment horizontal="center" vertical="center"/>
    </xf>
    <xf numFmtId="0" fontId="17" fillId="0" borderId="0" xfId="95" applyNumberFormat="1" applyFont="1" applyAlignment="1">
      <alignment horizontal="center" vertical="center"/>
    </xf>
    <xf numFmtId="0" fontId="19" fillId="0" borderId="0" xfId="95" applyNumberFormat="1" applyFont="1" applyAlignment="1">
      <alignment horizontal="center" vertical="center"/>
    </xf>
    <xf numFmtId="0" fontId="24" fillId="0" borderId="0" xfId="95" applyNumberFormat="1" applyFont="1" applyAlignment="1">
      <alignment horizontal="center" vertical="center" wrapText="1"/>
    </xf>
    <xf numFmtId="0" fontId="24" fillId="0" borderId="0" xfId="95" applyNumberFormat="1" applyFont="1" applyAlignment="1">
      <alignment horizontal="center" vertical="center"/>
    </xf>
    <xf numFmtId="0" fontId="14" fillId="0" borderId="0" xfId="95" applyNumberFormat="1" applyFont="1" applyAlignment="1">
      <alignment horizontal="center" vertical="center" wrapText="1"/>
    </xf>
    <xf numFmtId="0" fontId="19" fillId="0" borderId="9" xfId="95" applyNumberFormat="1" applyFont="1" applyBorder="1" applyAlignment="1">
      <alignment horizontal="center" vertical="center" wrapText="1"/>
    </xf>
    <xf numFmtId="0" fontId="23" fillId="0" borderId="1" xfId="95" applyNumberFormat="1" applyFont="1" applyBorder="1" applyAlignment="1">
      <alignment horizontal="center" vertical="center" wrapText="1"/>
    </xf>
    <xf numFmtId="0" fontId="23" fillId="4" borderId="9" xfId="95" applyNumberFormat="1" applyFont="1" applyFill="1" applyBorder="1" applyAlignment="1">
      <alignment horizontal="left" vertical="center" wrapText="1"/>
    </xf>
    <xf numFmtId="0" fontId="23" fillId="4" borderId="1" xfId="95" applyNumberFormat="1" applyFont="1" applyFill="1" applyBorder="1" applyAlignment="1">
      <alignment horizontal="center" vertical="center" wrapText="1"/>
    </xf>
    <xf numFmtId="0" fontId="28" fillId="4" borderId="9" xfId="95" applyNumberFormat="1" applyFont="1" applyFill="1" applyBorder="1" applyAlignment="1">
      <alignment horizontal="center" vertical="center" wrapText="1"/>
    </xf>
    <xf numFmtId="167" fontId="28" fillId="4" borderId="1" xfId="95" applyNumberFormat="1" applyFont="1" applyFill="1" applyBorder="1" applyAlignment="1">
      <alignment horizontal="center" vertical="center"/>
    </xf>
    <xf numFmtId="0" fontId="28" fillId="4" borderId="1" xfId="95" applyNumberFormat="1" applyFont="1" applyFill="1" applyBorder="1" applyAlignment="1">
      <alignment horizontal="center" vertical="center"/>
    </xf>
    <xf numFmtId="167" fontId="31" fillId="4" borderId="9" xfId="95" applyNumberFormat="1" applyFont="1" applyFill="1" applyBorder="1" applyAlignment="1">
      <alignment horizontal="center" vertical="center"/>
    </xf>
    <xf numFmtId="0" fontId="23" fillId="0" borderId="1" xfId="95" applyFont="1" applyBorder="1" applyAlignment="1">
      <alignment horizontal="left" vertical="center" wrapText="1"/>
    </xf>
    <xf numFmtId="0" fontId="14" fillId="0" borderId="1" xfId="95" applyNumberFormat="1" applyFont="1" applyBorder="1" applyAlignment="1">
      <alignment horizontal="center" vertical="center" wrapText="1"/>
    </xf>
    <xf numFmtId="0" fontId="23" fillId="0" borderId="9" xfId="95" applyNumberFormat="1" applyFont="1" applyBorder="1" applyAlignment="1">
      <alignment horizontal="center" vertical="center" wrapText="1"/>
    </xf>
    <xf numFmtId="0" fontId="23" fillId="4" borderId="9" xfId="95" applyNumberFormat="1" applyFont="1" applyFill="1" applyBorder="1" applyAlignment="1">
      <alignment horizontal="center" vertical="center" wrapText="1"/>
    </xf>
    <xf numFmtId="167" fontId="28" fillId="4" borderId="9" xfId="95" applyNumberFormat="1" applyFont="1" applyFill="1" applyBorder="1" applyAlignment="1">
      <alignment horizontal="center" vertical="center"/>
    </xf>
    <xf numFmtId="0" fontId="28" fillId="4" borderId="9" xfId="95" applyNumberFormat="1" applyFont="1" applyFill="1" applyBorder="1" applyAlignment="1">
      <alignment horizontal="center" vertical="center"/>
    </xf>
    <xf numFmtId="0" fontId="14" fillId="0" borderId="9" xfId="95" applyNumberFormat="1" applyFont="1" applyBorder="1" applyAlignment="1">
      <alignment horizontal="center" vertical="center" wrapText="1"/>
    </xf>
    <xf numFmtId="0" fontId="1" fillId="0" borderId="0" xfId="95" applyNumberFormat="1" applyFont="1"/>
    <xf numFmtId="0" fontId="14" fillId="0" borderId="0" xfId="95" applyNumberFormat="1" applyFont="1" applyBorder="1" applyAlignment="1">
      <alignment horizontal="left" vertical="center" wrapText="1"/>
    </xf>
    <xf numFmtId="0" fontId="1" fillId="0" borderId="0" xfId="95" applyNumberFormat="1" applyFont="1" applyBorder="1"/>
    <xf numFmtId="0" fontId="13" fillId="0" borderId="0" xfId="95" applyNumberFormat="1" applyFont="1" applyAlignment="1">
      <alignment vertical="top"/>
    </xf>
    <xf numFmtId="0" fontId="14" fillId="0" borderId="0" xfId="95" applyNumberFormat="1" applyFont="1" applyAlignment="1">
      <alignment vertical="top"/>
    </xf>
    <xf numFmtId="0" fontId="24" fillId="0" borderId="0" xfId="95" applyNumberFormat="1" applyFont="1" applyAlignment="1">
      <alignment vertical="top"/>
    </xf>
    <xf numFmtId="0" fontId="19" fillId="0" borderId="0" xfId="95" applyNumberFormat="1" applyFont="1" applyAlignment="1">
      <alignment horizontal="center" vertical="top"/>
    </xf>
    <xf numFmtId="0" fontId="29" fillId="3" borderId="1" xfId="95" applyNumberFormat="1" applyFont="1" applyFill="1" applyBorder="1" applyAlignment="1">
      <alignment horizontal="center" vertical="center" wrapText="1"/>
    </xf>
    <xf numFmtId="0" fontId="19" fillId="0" borderId="1" xfId="95" applyNumberFormat="1" applyFont="1" applyBorder="1" applyAlignment="1">
      <alignment horizontal="center" vertical="top" wrapText="1"/>
    </xf>
    <xf numFmtId="0" fontId="14" fillId="0" borderId="1" xfId="95" applyNumberFormat="1" applyFont="1" applyBorder="1" applyAlignment="1">
      <alignment horizontal="center" vertical="top" wrapText="1"/>
    </xf>
    <xf numFmtId="49" fontId="14" fillId="0" borderId="1" xfId="95" applyNumberFormat="1" applyFont="1" applyBorder="1" applyAlignment="1">
      <alignment horizontal="center" vertical="center" wrapText="1"/>
    </xf>
    <xf numFmtId="0" fontId="12" fillId="0" borderId="1" xfId="95" applyNumberFormat="1" applyFont="1" applyBorder="1" applyAlignment="1">
      <alignment horizontal="center" vertical="center"/>
    </xf>
    <xf numFmtId="1" fontId="28" fillId="4" borderId="1" xfId="95" applyNumberFormat="1" applyFont="1" applyFill="1" applyBorder="1" applyAlignment="1">
      <alignment horizontal="center" vertical="center" wrapText="1"/>
    </xf>
    <xf numFmtId="0" fontId="19" fillId="2" borderId="1" xfId="21" applyFont="1" applyFill="1" applyBorder="1" applyAlignment="1" applyProtection="1">
      <alignment horizontal="center" vertical="center" wrapText="1"/>
    </xf>
    <xf numFmtId="0" fontId="14" fillId="0" borderId="1" xfId="9" applyFont="1" applyBorder="1" applyAlignment="1" applyProtection="1">
      <alignment horizontal="center" vertical="top" wrapText="1"/>
    </xf>
    <xf numFmtId="0" fontId="23" fillId="0" borderId="1" xfId="9" applyFont="1" applyBorder="1" applyAlignment="1" applyProtection="1">
      <alignment vertical="top" wrapText="1"/>
    </xf>
    <xf numFmtId="165" fontId="23" fillId="0" borderId="1" xfId="9" applyNumberFormat="1" applyFont="1" applyBorder="1" applyAlignment="1" applyProtection="1">
      <alignment horizontal="center" vertical="top" wrapText="1"/>
    </xf>
    <xf numFmtId="165" fontId="14" fillId="0" borderId="0" xfId="21" applyNumberFormat="1" applyFont="1" applyBorder="1" applyAlignment="1" applyProtection="1">
      <alignment horizontal="center" vertical="top"/>
    </xf>
    <xf numFmtId="165" fontId="14" fillId="0" borderId="1" xfId="9" applyNumberFormat="1" applyFont="1" applyBorder="1" applyAlignment="1" applyProtection="1">
      <alignment horizontal="center" vertical="top" wrapText="1"/>
    </xf>
    <xf numFmtId="165" fontId="14" fillId="0" borderId="1" xfId="21" applyNumberFormat="1" applyFont="1" applyBorder="1" applyAlignment="1" applyProtection="1">
      <alignment horizontal="center" vertical="top"/>
    </xf>
    <xf numFmtId="0" fontId="19" fillId="0" borderId="1" xfId="9" applyFont="1" applyBorder="1" applyAlignment="1" applyProtection="1">
      <alignment horizontal="center" vertical="top" wrapText="1"/>
    </xf>
    <xf numFmtId="0" fontId="14" fillId="0" borderId="1" xfId="9" applyFont="1" applyBorder="1" applyAlignment="1" applyProtection="1"/>
    <xf numFmtId="0" fontId="19" fillId="0" borderId="1" xfId="9" applyFont="1" applyBorder="1" applyAlignment="1" applyProtection="1">
      <alignment horizontal="left" vertical="center" wrapText="1"/>
    </xf>
    <xf numFmtId="165" fontId="19" fillId="0" borderId="1" xfId="9" applyNumberFormat="1" applyFont="1" applyBorder="1" applyAlignment="1" applyProtection="1">
      <alignment horizontal="center" vertical="center" wrapText="1"/>
    </xf>
    <xf numFmtId="166" fontId="14" fillId="0" borderId="0" xfId="9" applyNumberFormat="1" applyFont="1" applyBorder="1" applyAlignment="1" applyProtection="1">
      <alignment wrapText="1"/>
    </xf>
    <xf numFmtId="166" fontId="14" fillId="0" borderId="0" xfId="9" applyNumberFormat="1" applyFont="1" applyBorder="1" applyAlignment="1" applyProtection="1"/>
    <xf numFmtId="0" fontId="14" fillId="0" borderId="0" xfId="9" applyFont="1" applyBorder="1" applyAlignment="1" applyProtection="1"/>
    <xf numFmtId="168" fontId="12" fillId="0" borderId="0" xfId="21" applyNumberFormat="1" applyFont="1" applyAlignment="1" applyProtection="1"/>
    <xf numFmtId="0" fontId="12" fillId="0" borderId="0" xfId="21" applyFont="1" applyAlignment="1" applyProtection="1">
      <alignment horizontal="right" vertical="center"/>
    </xf>
    <xf numFmtId="166" fontId="36" fillId="0" borderId="0" xfId="9" applyNumberFormat="1" applyFont="1" applyBorder="1" applyAlignment="1" applyProtection="1">
      <alignment vertical="center" wrapText="1"/>
    </xf>
    <xf numFmtId="166" fontId="36" fillId="0" borderId="0" xfId="21" applyNumberFormat="1" applyFont="1" applyBorder="1" applyAlignment="1" applyProtection="1">
      <alignment vertical="center"/>
    </xf>
    <xf numFmtId="166" fontId="37" fillId="0" borderId="0" xfId="9" applyNumberFormat="1" applyFont="1" applyBorder="1" applyAlignment="1" applyProtection="1">
      <alignment vertical="center" wrapText="1"/>
    </xf>
    <xf numFmtId="166" fontId="36" fillId="0" borderId="0" xfId="21" applyNumberFormat="1" applyFont="1" applyAlignment="1" applyProtection="1">
      <alignment vertical="center"/>
    </xf>
    <xf numFmtId="0" fontId="12" fillId="0" borderId="0" xfId="21" applyFont="1" applyAlignment="1" applyProtection="1">
      <alignment vertical="center"/>
    </xf>
    <xf numFmtId="167" fontId="28" fillId="4" borderId="1" xfId="95" applyNumberFormat="1" applyFont="1" applyFill="1" applyBorder="1" applyAlignment="1">
      <alignment horizontal="center" vertical="center" wrapText="1"/>
    </xf>
    <xf numFmtId="0" fontId="33" fillId="0" borderId="1" xfId="93" applyNumberFormat="1" applyFont="1" applyBorder="1" applyAlignment="1">
      <alignment horizontal="center" vertical="center" wrapText="1"/>
    </xf>
    <xf numFmtId="0" fontId="15" fillId="0" borderId="0" xfId="95" applyNumberFormat="1" applyFont="1" applyAlignment="1">
      <alignment horizontal="center" vertical="top" wrapText="1"/>
    </xf>
    <xf numFmtId="0" fontId="14" fillId="0" borderId="1" xfId="95" applyNumberFormat="1" applyFont="1" applyBorder="1" applyAlignment="1">
      <alignment horizontal="center" vertical="top" wrapText="1"/>
    </xf>
    <xf numFmtId="0" fontId="29" fillId="4" borderId="2" xfId="95" applyNumberFormat="1" applyFont="1" applyFill="1" applyBorder="1" applyAlignment="1">
      <alignment horizontal="left" vertical="center" wrapText="1"/>
    </xf>
    <xf numFmtId="0" fontId="29" fillId="4" borderId="8" xfId="95" applyNumberFormat="1" applyFont="1" applyFill="1" applyBorder="1" applyAlignment="1">
      <alignment horizontal="left" vertical="center" wrapText="1"/>
    </xf>
    <xf numFmtId="0" fontId="29" fillId="4" borderId="3" xfId="95" applyNumberFormat="1" applyFont="1" applyFill="1" applyBorder="1" applyAlignment="1">
      <alignment horizontal="left" vertical="center" wrapText="1"/>
    </xf>
    <xf numFmtId="0" fontId="29" fillId="4" borderId="2" xfId="95" applyNumberFormat="1" applyFont="1" applyFill="1" applyBorder="1" applyAlignment="1">
      <alignment horizontal="center" vertical="center" wrapText="1"/>
    </xf>
    <xf numFmtId="0" fontId="29" fillId="4" borderId="8" xfId="95" applyNumberFormat="1" applyFont="1" applyFill="1" applyBorder="1" applyAlignment="1">
      <alignment horizontal="center" vertical="center" wrapText="1"/>
    </xf>
    <xf numFmtId="0" fontId="15" fillId="0" borderId="0" xfId="95" applyNumberFormat="1" applyFont="1" applyAlignment="1">
      <alignment horizontal="center" vertical="top"/>
    </xf>
    <xf numFmtId="0" fontId="19" fillId="0" borderId="1" xfId="95" applyNumberFormat="1" applyFont="1" applyBorder="1" applyAlignment="1">
      <alignment horizontal="center" vertical="top" wrapText="1"/>
    </xf>
    <xf numFmtId="0" fontId="29" fillId="4" borderId="1" xfId="95" applyNumberFormat="1" applyFont="1" applyFill="1" applyBorder="1" applyAlignment="1">
      <alignment horizontal="center" vertical="center" wrapText="1"/>
    </xf>
    <xf numFmtId="0" fontId="15" fillId="0" borderId="0" xfId="95" applyNumberFormat="1" applyFont="1" applyAlignment="1">
      <alignment horizontal="center" vertical="center"/>
    </xf>
    <xf numFmtId="0" fontId="19" fillId="0" borderId="1" xfId="95" applyNumberFormat="1" applyFont="1" applyBorder="1" applyAlignment="1">
      <alignment horizontal="center" vertical="center" wrapText="1"/>
    </xf>
    <xf numFmtId="0" fontId="19" fillId="0" borderId="1" xfId="95" applyNumberFormat="1" applyFont="1" applyBorder="1" applyAlignment="1">
      <alignment horizontal="center" vertical="center"/>
    </xf>
    <xf numFmtId="0" fontId="14" fillId="4" borderId="23" xfId="95" applyNumberFormat="1" applyFont="1" applyFill="1" applyBorder="1" applyAlignment="1">
      <alignment horizontal="left" vertical="center" wrapText="1"/>
    </xf>
    <xf numFmtId="0" fontId="14" fillId="4" borderId="16" xfId="95" applyNumberFormat="1" applyFont="1" applyFill="1" applyBorder="1" applyAlignment="1">
      <alignment horizontal="left" vertical="center" wrapText="1"/>
    </xf>
    <xf numFmtId="0" fontId="14" fillId="4" borderId="24" xfId="95" applyNumberFormat="1" applyFont="1" applyFill="1" applyBorder="1" applyAlignment="1">
      <alignment horizontal="left" vertical="center" wrapText="1"/>
    </xf>
    <xf numFmtId="0" fontId="19" fillId="0" borderId="9" xfId="95" applyNumberFormat="1" applyFont="1" applyBorder="1" applyAlignment="1">
      <alignment horizontal="center" vertical="center" wrapText="1"/>
    </xf>
    <xf numFmtId="0" fontId="19" fillId="0" borderId="15" xfId="95" applyNumberFormat="1" applyFont="1" applyBorder="1" applyAlignment="1">
      <alignment horizontal="center" vertical="center" wrapText="1"/>
    </xf>
    <xf numFmtId="0" fontId="29" fillId="4" borderId="20" xfId="95" applyNumberFormat="1" applyFont="1" applyFill="1" applyBorder="1" applyAlignment="1">
      <alignment horizontal="left" vertical="center" wrapText="1"/>
    </xf>
    <xf numFmtId="0" fontId="29" fillId="4" borderId="21" xfId="95" applyNumberFormat="1" applyFont="1" applyFill="1" applyBorder="1" applyAlignment="1">
      <alignment horizontal="left" vertical="center" wrapText="1"/>
    </xf>
    <xf numFmtId="0" fontId="29" fillId="4" borderId="22" xfId="95" applyNumberFormat="1" applyFont="1" applyFill="1" applyBorder="1" applyAlignment="1">
      <alignment horizontal="left" vertical="center" wrapText="1"/>
    </xf>
    <xf numFmtId="0" fontId="14" fillId="4" borderId="11" xfId="95" applyNumberFormat="1" applyFont="1" applyFill="1" applyBorder="1" applyAlignment="1">
      <alignment horizontal="left" vertical="center" wrapText="1"/>
    </xf>
    <xf numFmtId="0" fontId="14" fillId="4" borderId="12" xfId="95" applyNumberFormat="1" applyFont="1" applyFill="1" applyBorder="1" applyAlignment="1">
      <alignment horizontal="left" vertical="center" wrapText="1"/>
    </xf>
    <xf numFmtId="0" fontId="14" fillId="4" borderId="13" xfId="95" applyNumberFormat="1" applyFont="1" applyFill="1" applyBorder="1" applyAlignment="1">
      <alignment horizontal="left" vertical="center" wrapText="1"/>
    </xf>
    <xf numFmtId="0" fontId="14" fillId="0" borderId="11" xfId="95" applyNumberFormat="1" applyFont="1" applyFill="1" applyBorder="1" applyAlignment="1">
      <alignment horizontal="left" vertical="center" wrapText="1"/>
    </xf>
    <xf numFmtId="0" fontId="14" fillId="0" borderId="12" xfId="95" applyNumberFormat="1" applyFont="1" applyFill="1" applyBorder="1" applyAlignment="1">
      <alignment horizontal="left" vertical="center" wrapText="1"/>
    </xf>
    <xf numFmtId="0" fontId="14" fillId="0" borderId="13" xfId="95" applyNumberFormat="1" applyFont="1" applyFill="1" applyBorder="1" applyAlignment="1">
      <alignment horizontal="left" vertical="center" wrapText="1"/>
    </xf>
    <xf numFmtId="0" fontId="19" fillId="0" borderId="10" xfId="95" applyNumberFormat="1" applyFont="1" applyBorder="1" applyAlignment="1">
      <alignment horizontal="center" vertical="center" wrapText="1"/>
    </xf>
    <xf numFmtId="0" fontId="19" fillId="0" borderId="12" xfId="95" applyNumberFormat="1" applyFont="1" applyBorder="1" applyAlignment="1">
      <alignment horizontal="center" vertical="center" wrapText="1"/>
    </xf>
    <xf numFmtId="0" fontId="19" fillId="0" borderId="13" xfId="95" applyNumberFormat="1" applyFont="1" applyBorder="1" applyAlignment="1">
      <alignment horizontal="center" vertical="center" wrapText="1"/>
    </xf>
    <xf numFmtId="0" fontId="19" fillId="0" borderId="14" xfId="95" applyNumberFormat="1" applyFont="1" applyBorder="1" applyAlignment="1">
      <alignment horizontal="center" vertical="center" wrapText="1"/>
    </xf>
    <xf numFmtId="0" fontId="21" fillId="0" borderId="1" xfId="0" applyFont="1" applyBorder="1" applyAlignment="1" applyProtection="1">
      <alignment horizontal="left" vertical="center" wrapText="1"/>
    </xf>
    <xf numFmtId="0" fontId="22" fillId="0" borderId="1" xfId="0" applyFont="1" applyBorder="1" applyAlignment="1" applyProtection="1">
      <alignment vertical="center" wrapText="1"/>
    </xf>
    <xf numFmtId="0" fontId="14" fillId="0" borderId="2" xfId="0" applyFont="1" applyBorder="1" applyAlignment="1" applyProtection="1">
      <alignment horizontal="left" vertical="center" wrapText="1"/>
    </xf>
    <xf numFmtId="0" fontId="21" fillId="0" borderId="6" xfId="0" applyFont="1" applyBorder="1" applyAlignment="1" applyProtection="1">
      <alignment horizontal="center" vertical="top" wrapText="1"/>
    </xf>
    <xf numFmtId="0" fontId="21" fillId="0" borderId="17" xfId="0" applyFont="1" applyBorder="1" applyAlignment="1" applyProtection="1">
      <alignment horizontal="center" vertical="top" wrapText="1"/>
    </xf>
    <xf numFmtId="0" fontId="21" fillId="0" borderId="4" xfId="0" applyFont="1" applyBorder="1" applyAlignment="1" applyProtection="1">
      <alignment horizontal="center" vertical="top" wrapText="1"/>
    </xf>
    <xf numFmtId="0" fontId="15" fillId="0" borderId="0" xfId="0" applyFont="1" applyBorder="1" applyAlignment="1" applyProtection="1">
      <alignment horizontal="center" vertical="center"/>
    </xf>
    <xf numFmtId="0" fontId="19" fillId="0" borderId="1" xfId="0" applyFont="1" applyBorder="1" applyAlignment="1" applyProtection="1">
      <alignment horizontal="center" vertical="center" wrapText="1"/>
    </xf>
    <xf numFmtId="0" fontId="19" fillId="2" borderId="1" xfId="21" applyFont="1" applyFill="1" applyBorder="1" applyAlignment="1" applyProtection="1">
      <alignment vertical="center" wrapText="1"/>
    </xf>
    <xf numFmtId="0" fontId="19" fillId="2" borderId="0" xfId="21" applyFont="1" applyFill="1" applyBorder="1" applyAlignment="1" applyProtection="1">
      <alignment vertical="center" wrapText="1"/>
    </xf>
    <xf numFmtId="0" fontId="15" fillId="0" borderId="0" xfId="21" applyFont="1" applyBorder="1" applyAlignment="1" applyProtection="1">
      <alignment horizontal="center" vertical="center" wrapText="1"/>
    </xf>
    <xf numFmtId="0" fontId="25" fillId="0" borderId="0" xfId="21" applyFont="1" applyBorder="1" applyAlignment="1" applyProtection="1">
      <alignment horizontal="center" vertical="center" wrapText="1"/>
    </xf>
    <xf numFmtId="0" fontId="19" fillId="2" borderId="1" xfId="21" applyFont="1" applyFill="1" applyBorder="1" applyAlignment="1" applyProtection="1">
      <alignment horizontal="center" vertical="center" wrapText="1"/>
    </xf>
    <xf numFmtId="0" fontId="19" fillId="0" borderId="1" xfId="21" applyFont="1" applyBorder="1" applyAlignment="1" applyProtection="1">
      <alignment horizontal="center" vertical="center"/>
    </xf>
    <xf numFmtId="0" fontId="33" fillId="5" borderId="2" xfId="94" applyFont="1" applyFill="1" applyBorder="1" applyAlignment="1">
      <alignment horizontal="left" vertical="center" wrapText="1"/>
    </xf>
    <xf numFmtId="0" fontId="33" fillId="5" borderId="8" xfId="94" applyFont="1" applyFill="1" applyBorder="1" applyAlignment="1">
      <alignment horizontal="left" vertical="center" wrapText="1"/>
    </xf>
    <xf numFmtId="0" fontId="33" fillId="5" borderId="3" xfId="94" applyFont="1" applyFill="1" applyBorder="1" applyAlignment="1">
      <alignment horizontal="left" vertical="center" wrapText="1"/>
    </xf>
    <xf numFmtId="0" fontId="33" fillId="4" borderId="5" xfId="93" applyNumberFormat="1" applyFont="1" applyFill="1" applyBorder="1" applyAlignment="1">
      <alignment horizontal="left" vertical="center" wrapText="1"/>
    </xf>
    <xf numFmtId="0" fontId="33" fillId="4" borderId="18" xfId="93" applyNumberFormat="1" applyFont="1" applyFill="1" applyBorder="1" applyAlignment="1">
      <alignment horizontal="left" vertical="center" wrapText="1"/>
    </xf>
    <xf numFmtId="0" fontId="33" fillId="4" borderId="19" xfId="93" applyNumberFormat="1" applyFont="1" applyFill="1" applyBorder="1" applyAlignment="1">
      <alignment horizontal="left" vertical="center" wrapText="1"/>
    </xf>
    <xf numFmtId="0" fontId="15" fillId="0" borderId="0" xfId="93" applyNumberFormat="1" applyFont="1" applyAlignment="1">
      <alignment horizontal="center" vertical="center" wrapText="1"/>
    </xf>
    <xf numFmtId="0" fontId="33" fillId="3" borderId="1" xfId="93" applyNumberFormat="1" applyFont="1" applyFill="1" applyBorder="1" applyAlignment="1">
      <alignment horizontal="center" vertical="center" wrapText="1"/>
    </xf>
    <xf numFmtId="0" fontId="33" fillId="0" borderId="1" xfId="93" applyNumberFormat="1" applyFont="1" applyBorder="1" applyAlignment="1">
      <alignment horizontal="center" vertical="center" wrapText="1"/>
    </xf>
    <xf numFmtId="0" fontId="14" fillId="3" borderId="1" xfId="93" applyNumberFormat="1" applyFont="1" applyFill="1" applyBorder="1" applyAlignment="1">
      <alignment horizontal="center" vertical="center" wrapText="1"/>
    </xf>
  </cellXfs>
  <cellStyles count="96">
    <cellStyle name="Гиперссылка 2" xfId="1"/>
    <cellStyle name="Гиперссылка 2 2" xfId="2"/>
    <cellStyle name="Гиперссылка 2 3" xfId="3"/>
    <cellStyle name="Обычный" xfId="0" builtinId="0"/>
    <cellStyle name="Обычный 10" xfId="4"/>
    <cellStyle name="Обычный 10 2" xfId="5"/>
    <cellStyle name="Обычный 11" xfId="6"/>
    <cellStyle name="Обычный 11 2" xfId="7"/>
    <cellStyle name="Обычный 12" xfId="8"/>
    <cellStyle name="Обычный 12 2" xfId="9"/>
    <cellStyle name="Обычный 13" xfId="10"/>
    <cellStyle name="Обычный 13 2" xfId="11"/>
    <cellStyle name="Обычный 14" xfId="12"/>
    <cellStyle name="Обычный 14 2" xfId="13"/>
    <cellStyle name="Обычный 15" xfId="14"/>
    <cellStyle name="Обычный 15 2" xfId="15"/>
    <cellStyle name="Обычный 16" xfId="16"/>
    <cellStyle name="Обычный 16 2" xfId="17"/>
    <cellStyle name="Обычный 16 3" xfId="18"/>
    <cellStyle name="Обычный 16 4" xfId="19"/>
    <cellStyle name="Обычный 16 5" xfId="20"/>
    <cellStyle name="Обычный 16 6" xfId="21"/>
    <cellStyle name="Обычный 17" xfId="22"/>
    <cellStyle name="Обычный 17 2" xfId="23"/>
    <cellStyle name="Обычный 17 3" xfId="24"/>
    <cellStyle name="Обычный 17 4" xfId="25"/>
    <cellStyle name="Обычный 17 4 2" xfId="94"/>
    <cellStyle name="Обычный 17 5" xfId="26"/>
    <cellStyle name="Обычный 18" xfId="27"/>
    <cellStyle name="Обычный 18 2" xfId="28"/>
    <cellStyle name="Обычный 18 3" xfId="29"/>
    <cellStyle name="Обычный 19" xfId="30"/>
    <cellStyle name="Обычный 2" xfId="31"/>
    <cellStyle name="Обычный 2 2" xfId="32"/>
    <cellStyle name="Обычный 2 2 2" xfId="33"/>
    <cellStyle name="Обычный 2 2 3" xfId="34"/>
    <cellStyle name="Обычный 2 3" xfId="35"/>
    <cellStyle name="Обычный 2 3 2" xfId="36"/>
    <cellStyle name="Обычный 2 3 3" xfId="37"/>
    <cellStyle name="Обычный 2 4" xfId="38"/>
    <cellStyle name="Обычный 2 4 2" xfId="39"/>
    <cellStyle name="Обычный 2 5" xfId="40"/>
    <cellStyle name="Обычный 2 5 2" xfId="41"/>
    <cellStyle name="Обычный 2 6" xfId="42"/>
    <cellStyle name="Обычный 2 6 2" xfId="43"/>
    <cellStyle name="Обычный 2 6 3" xfId="44"/>
    <cellStyle name="Обычный 2 7" xfId="45"/>
    <cellStyle name="Обычный 2 7 2" xfId="46"/>
    <cellStyle name="Обычный 2 7 3" xfId="47"/>
    <cellStyle name="Обычный 2 7 4" xfId="48"/>
    <cellStyle name="Обычный 2 7 5" xfId="49"/>
    <cellStyle name="Обычный 2 7 6" xfId="50"/>
    <cellStyle name="Обычный 2 8" xfId="51"/>
    <cellStyle name="Обычный 2 8 2" xfId="52"/>
    <cellStyle name="Обычный 2 8 3" xfId="53"/>
    <cellStyle name="Обычный 2 9" xfId="54"/>
    <cellStyle name="Обычный 20" xfId="55"/>
    <cellStyle name="Обычный 21" xfId="93"/>
    <cellStyle name="Обычный 21 2" xfId="95"/>
    <cellStyle name="Обычный 3" xfId="56"/>
    <cellStyle name="Обычный 3 2" xfId="57"/>
    <cellStyle name="Обычный 3 2 2" xfId="58"/>
    <cellStyle name="Обычный 3 2 3" xfId="59"/>
    <cellStyle name="Обычный 3 3" xfId="60"/>
    <cellStyle name="Обычный 4" xfId="61"/>
    <cellStyle name="Обычный 4 2" xfId="62"/>
    <cellStyle name="Обычный 4 2 2" xfId="63"/>
    <cellStyle name="Обычный 4 2 2 2" xfId="64"/>
    <cellStyle name="Обычный 4 2 2 2 2" xfId="65"/>
    <cellStyle name="Обычный 4 2 2 2 3" xfId="66"/>
    <cellStyle name="Обычный 4 2 2 3" xfId="67"/>
    <cellStyle name="Обычный 4 2 2 4" xfId="68"/>
    <cellStyle name="Обычный 4 2 3" xfId="69"/>
    <cellStyle name="Обычный 4 2 4" xfId="70"/>
    <cellStyle name="Обычный 4 3" xfId="71"/>
    <cellStyle name="Обычный 4 4" xfId="72"/>
    <cellStyle name="Обычный 5" xfId="73"/>
    <cellStyle name="Обычный 5 2" xfId="74"/>
    <cellStyle name="Обычный 6" xfId="75"/>
    <cellStyle name="Обычный 6 2" xfId="76"/>
    <cellStyle name="Обычный 7" xfId="77"/>
    <cellStyle name="Обычный 7 2" xfId="78"/>
    <cellStyle name="Обычный 8" xfId="79"/>
    <cellStyle name="Обычный 8 2" xfId="80"/>
    <cellStyle name="Обычный 9" xfId="81"/>
    <cellStyle name="Обычный 9 2" xfId="82"/>
    <cellStyle name="Обычный 9 2 2" xfId="83"/>
    <cellStyle name="Обычный 9 3" xfId="84"/>
    <cellStyle name="Стиль 1" xfId="85"/>
    <cellStyle name="Финансовый 2" xfId="86"/>
    <cellStyle name="Финансовый 2 2" xfId="87"/>
    <cellStyle name="Финансовый 2 2 2" xfId="88"/>
    <cellStyle name="Финансовый 2 3" xfId="89"/>
    <cellStyle name="Финансовый 2 4" xfId="90"/>
    <cellStyle name="Финансовый 3" xfId="91"/>
    <cellStyle name="Финансовый 3 2" xfId="92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EE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Q15"/>
  <sheetViews>
    <sheetView view="pageBreakPreview" zoomScale="80" zoomScaleSheetLayoutView="80" workbookViewId="0">
      <selection activeCell="S6" sqref="S6"/>
    </sheetView>
  </sheetViews>
  <sheetFormatPr defaultColWidth="9.140625" defaultRowHeight="15.75"/>
  <cols>
    <col min="1" max="1" width="5.28515625" style="148" customWidth="1"/>
    <col min="2" max="2" width="44.140625" style="148" customWidth="1"/>
    <col min="3" max="3" width="13.7109375" style="148" customWidth="1"/>
    <col min="4" max="4" width="18.5703125" style="148" customWidth="1"/>
    <col min="5" max="5" width="14.42578125" style="148" customWidth="1"/>
    <col min="6" max="6" width="11.7109375" style="148" customWidth="1"/>
    <col min="7" max="7" width="10.28515625" style="148" bestFit="1" customWidth="1"/>
    <col min="8" max="13" width="10.42578125" style="148" customWidth="1"/>
    <col min="14" max="14" width="15.140625" style="148" customWidth="1"/>
    <col min="15" max="15" width="18.5703125" style="148" hidden="1" customWidth="1"/>
    <col min="16" max="16" width="19.85546875" style="148" hidden="1" customWidth="1"/>
    <col min="17" max="17" width="9.140625" style="148" bestFit="1" customWidth="1"/>
    <col min="18" max="16384" width="9.140625" style="148"/>
  </cols>
  <sheetData>
    <row r="1" spans="1:17">
      <c r="A1" s="147" t="str">
        <f>HYPERLINK("#Оглавление!A1", "Назад в оглавление")</f>
        <v>Назад в оглавление</v>
      </c>
    </row>
    <row r="2" spans="1:17">
      <c r="A2" s="147"/>
    </row>
    <row r="3" spans="1:17" ht="41.25" customHeight="1">
      <c r="A3" s="180" t="s">
        <v>232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</row>
    <row r="4" spans="1:17">
      <c r="A4" s="147"/>
    </row>
    <row r="5" spans="1:17" ht="18.75">
      <c r="A5" s="187" t="s">
        <v>188</v>
      </c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187"/>
      <c r="N5" s="187"/>
      <c r="O5" s="187"/>
      <c r="P5" s="187"/>
      <c r="Q5" s="149"/>
    </row>
    <row r="6" spans="1:17">
      <c r="A6" s="150"/>
      <c r="B6" s="150"/>
      <c r="C6" s="150"/>
      <c r="D6" s="150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  <c r="P6" s="150"/>
      <c r="Q6" s="149"/>
    </row>
    <row r="7" spans="1:17" ht="15.75" customHeight="1">
      <c r="A7" s="188" t="s">
        <v>0</v>
      </c>
      <c r="B7" s="188" t="s">
        <v>59</v>
      </c>
      <c r="C7" s="188" t="s">
        <v>60</v>
      </c>
      <c r="D7" s="188" t="s">
        <v>189</v>
      </c>
      <c r="E7" s="188" t="s">
        <v>208</v>
      </c>
      <c r="F7" s="188" t="s">
        <v>62</v>
      </c>
      <c r="G7" s="188"/>
      <c r="H7" s="188" t="s">
        <v>190</v>
      </c>
      <c r="I7" s="188"/>
      <c r="J7" s="188"/>
      <c r="K7" s="188"/>
      <c r="L7" s="188"/>
      <c r="M7" s="188"/>
      <c r="N7" s="188" t="s">
        <v>191</v>
      </c>
      <c r="O7" s="181" t="s">
        <v>192</v>
      </c>
      <c r="P7" s="181" t="s">
        <v>63</v>
      </c>
    </row>
    <row r="8" spans="1:17" ht="35.25" customHeight="1">
      <c r="A8" s="188"/>
      <c r="B8" s="188"/>
      <c r="C8" s="188"/>
      <c r="D8" s="188"/>
      <c r="E8" s="188"/>
      <c r="F8" s="113" t="s">
        <v>64</v>
      </c>
      <c r="G8" s="113" t="s">
        <v>65</v>
      </c>
      <c r="H8" s="151">
        <v>2025</v>
      </c>
      <c r="I8" s="151">
        <v>2026</v>
      </c>
      <c r="J8" s="151">
        <v>2027</v>
      </c>
      <c r="K8" s="151">
        <v>2028</v>
      </c>
      <c r="L8" s="151">
        <v>2029</v>
      </c>
      <c r="M8" s="151">
        <v>2030</v>
      </c>
      <c r="N8" s="188"/>
      <c r="O8" s="181"/>
      <c r="P8" s="181"/>
    </row>
    <row r="9" spans="1:17">
      <c r="A9" s="152">
        <v>1</v>
      </c>
      <c r="B9" s="152">
        <v>2</v>
      </c>
      <c r="C9" s="152">
        <v>3</v>
      </c>
      <c r="D9" s="152">
        <v>4</v>
      </c>
      <c r="E9" s="152">
        <v>5</v>
      </c>
      <c r="F9" s="152">
        <v>6</v>
      </c>
      <c r="G9" s="152">
        <v>7</v>
      </c>
      <c r="H9" s="152">
        <v>8</v>
      </c>
      <c r="I9" s="152">
        <v>9</v>
      </c>
      <c r="J9" s="152">
        <v>10</v>
      </c>
      <c r="K9" s="152">
        <v>11</v>
      </c>
      <c r="L9" s="152">
        <v>12</v>
      </c>
      <c r="M9" s="152">
        <v>13</v>
      </c>
      <c r="N9" s="152">
        <v>14</v>
      </c>
      <c r="O9" s="153">
        <v>16</v>
      </c>
      <c r="P9" s="153">
        <v>17</v>
      </c>
    </row>
    <row r="10" spans="1:17" ht="52.5" customHeight="1">
      <c r="A10" s="113" t="s">
        <v>13</v>
      </c>
      <c r="B10" s="182" t="s">
        <v>209</v>
      </c>
      <c r="C10" s="183"/>
      <c r="D10" s="183"/>
      <c r="E10" s="183"/>
      <c r="F10" s="183"/>
      <c r="G10" s="183"/>
      <c r="H10" s="183"/>
      <c r="I10" s="183"/>
      <c r="J10" s="183"/>
      <c r="K10" s="183"/>
      <c r="L10" s="183"/>
      <c r="M10" s="183"/>
      <c r="N10" s="184"/>
      <c r="O10" s="185"/>
      <c r="P10" s="186"/>
    </row>
    <row r="11" spans="1:17" ht="62.25" customHeight="1">
      <c r="A11" s="154" t="s">
        <v>66</v>
      </c>
      <c r="B11" s="115" t="s">
        <v>193</v>
      </c>
      <c r="C11" s="116" t="s">
        <v>110</v>
      </c>
      <c r="D11" s="155" t="s">
        <v>194</v>
      </c>
      <c r="E11" s="117" t="s">
        <v>67</v>
      </c>
      <c r="F11" s="178">
        <v>71.223399999999998</v>
      </c>
      <c r="G11" s="156">
        <v>2024</v>
      </c>
      <c r="H11" s="118">
        <v>72.000200000000007</v>
      </c>
      <c r="I11" s="118">
        <v>73.000299999999996</v>
      </c>
      <c r="J11" s="118">
        <v>74.000500000000002</v>
      </c>
      <c r="K11" s="118">
        <v>75.000600000000006</v>
      </c>
      <c r="L11" s="118">
        <v>76</v>
      </c>
      <c r="M11" s="118">
        <v>77</v>
      </c>
      <c r="N11" s="155" t="s">
        <v>195</v>
      </c>
      <c r="O11" s="155" t="s">
        <v>68</v>
      </c>
      <c r="P11" s="155" t="s">
        <v>196</v>
      </c>
    </row>
    <row r="12" spans="1:17" ht="48.75" customHeight="1">
      <c r="A12" s="113" t="s">
        <v>58</v>
      </c>
      <c r="B12" s="182" t="s">
        <v>207</v>
      </c>
      <c r="C12" s="183"/>
      <c r="D12" s="183"/>
      <c r="E12" s="183"/>
      <c r="F12" s="183"/>
      <c r="G12" s="183"/>
      <c r="H12" s="183"/>
      <c r="I12" s="183"/>
      <c r="J12" s="183"/>
      <c r="K12" s="183"/>
      <c r="L12" s="183"/>
      <c r="M12" s="183"/>
      <c r="N12" s="184"/>
      <c r="O12" s="155"/>
      <c r="P12" s="155"/>
    </row>
    <row r="13" spans="1:17" ht="81" customHeight="1">
      <c r="A13" s="154" t="s">
        <v>69</v>
      </c>
      <c r="B13" s="115" t="s">
        <v>109</v>
      </c>
      <c r="C13" s="116" t="s">
        <v>110</v>
      </c>
      <c r="D13" s="155" t="s">
        <v>194</v>
      </c>
      <c r="E13" s="117" t="s">
        <v>67</v>
      </c>
      <c r="F13" s="178">
        <v>80.89</v>
      </c>
      <c r="G13" s="117">
        <v>2024</v>
      </c>
      <c r="H13" s="118">
        <v>82.255399999999995</v>
      </c>
      <c r="I13" s="118">
        <v>83.187100000000001</v>
      </c>
      <c r="J13" s="118">
        <v>84.185599999999994</v>
      </c>
      <c r="K13" s="118">
        <v>86.746399999999994</v>
      </c>
      <c r="L13" s="118">
        <v>87.682299999999998</v>
      </c>
      <c r="M13" s="118">
        <v>88.622399999999999</v>
      </c>
      <c r="N13" s="155" t="s">
        <v>195</v>
      </c>
      <c r="O13" s="155" t="s">
        <v>68</v>
      </c>
      <c r="P13" s="155" t="s">
        <v>196</v>
      </c>
    </row>
    <row r="15" spans="1:17">
      <c r="A15" s="149"/>
    </row>
  </sheetData>
  <mergeCells count="15">
    <mergeCell ref="A3:N3"/>
    <mergeCell ref="P7:P8"/>
    <mergeCell ref="B10:N10"/>
    <mergeCell ref="O10:P10"/>
    <mergeCell ref="B12:N12"/>
    <mergeCell ref="A5:P5"/>
    <mergeCell ref="A7:A8"/>
    <mergeCell ref="B7:B8"/>
    <mergeCell ref="C7:C8"/>
    <mergeCell ref="D7:D8"/>
    <mergeCell ref="E7:E8"/>
    <mergeCell ref="F7:G7"/>
    <mergeCell ref="H7:M7"/>
    <mergeCell ref="N7:N8"/>
    <mergeCell ref="O7:O8"/>
  </mergeCells>
  <printOptions horizontalCentered="1"/>
  <pageMargins left="0.39370078740157483" right="0.39370078740157483" top="1.1811023622047245" bottom="0.39370078740157483" header="0.31496062992125984" footer="0.31496062992125984"/>
  <pageSetup paperSize="9" scale="70" firstPageNumber="10" orientation="landscape" useFirstPageNumber="1" r:id="rId1"/>
  <headerFooter>
    <oddHeader>&amp;C&amp;"Times New Roman,обычный"&amp;12&amp;P</oddHeader>
  </headerFooter>
  <colBreaks count="1" manualBreakCount="1">
    <brk id="14" min="1" max="12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1:P11"/>
  <sheetViews>
    <sheetView view="pageBreakPreview" zoomScaleSheetLayoutView="100" workbookViewId="0">
      <selection activeCell="B10" sqref="B10:P10"/>
    </sheetView>
  </sheetViews>
  <sheetFormatPr defaultColWidth="9.140625" defaultRowHeight="15"/>
  <cols>
    <col min="1" max="1" width="5.85546875" style="108" customWidth="1"/>
    <col min="2" max="2" width="44.7109375" style="108" customWidth="1"/>
    <col min="3" max="3" width="15.5703125" style="108" customWidth="1"/>
    <col min="4" max="4" width="13.5703125" style="108" customWidth="1"/>
    <col min="5" max="14" width="11" style="108" customWidth="1"/>
    <col min="15" max="15" width="11" style="109" customWidth="1"/>
    <col min="16" max="16" width="14.28515625" style="108" customWidth="1"/>
    <col min="17" max="17" width="9.140625" style="108" bestFit="1" customWidth="1"/>
    <col min="18" max="16384" width="9.140625" style="108"/>
  </cols>
  <sheetData>
    <row r="1" spans="1:16" ht="15.75">
      <c r="A1" s="106" t="str">
        <f>HYPERLINK("#Оглавление!A1", "Назад в оглавление")</f>
        <v>Назад в оглавление</v>
      </c>
      <c r="B1" s="107"/>
      <c r="C1" s="107"/>
      <c r="D1" s="107"/>
    </row>
    <row r="2" spans="1:16" s="110" customFormat="1" ht="13.5" customHeight="1">
      <c r="A2" s="111"/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</row>
    <row r="3" spans="1:16" s="110" customFormat="1" ht="18.75">
      <c r="A3" s="190" t="s">
        <v>201</v>
      </c>
      <c r="B3" s="190"/>
      <c r="C3" s="190"/>
      <c r="D3" s="190"/>
      <c r="E3" s="190"/>
      <c r="F3" s="190"/>
      <c r="G3" s="190"/>
      <c r="H3" s="190"/>
      <c r="I3" s="190"/>
      <c r="J3" s="190"/>
      <c r="K3" s="190"/>
      <c r="L3" s="190"/>
      <c r="M3" s="190"/>
      <c r="N3" s="190"/>
      <c r="O3" s="190"/>
      <c r="P3" s="190"/>
    </row>
    <row r="4" spans="1:16" s="110" customFormat="1" ht="14.25" customHeight="1">
      <c r="A4" s="112"/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</row>
    <row r="5" spans="1:16" s="110" customFormat="1" ht="24.75" customHeight="1">
      <c r="A5" s="191" t="s">
        <v>0</v>
      </c>
      <c r="B5" s="191" t="s">
        <v>59</v>
      </c>
      <c r="C5" s="191" t="s">
        <v>60</v>
      </c>
      <c r="D5" s="191" t="s">
        <v>61</v>
      </c>
      <c r="E5" s="192" t="s">
        <v>70</v>
      </c>
      <c r="F5" s="192"/>
      <c r="G5" s="192"/>
      <c r="H5" s="192"/>
      <c r="I5" s="192"/>
      <c r="J5" s="192"/>
      <c r="K5" s="192"/>
      <c r="L5" s="192"/>
      <c r="M5" s="192"/>
      <c r="N5" s="192"/>
      <c r="O5" s="192"/>
      <c r="P5" s="191" t="s">
        <v>202</v>
      </c>
    </row>
    <row r="6" spans="1:16" s="110" customFormat="1" ht="37.5" customHeight="1">
      <c r="A6" s="191"/>
      <c r="B6" s="191"/>
      <c r="C6" s="191"/>
      <c r="D6" s="191"/>
      <c r="E6" s="113" t="s">
        <v>121</v>
      </c>
      <c r="F6" s="113" t="s">
        <v>46</v>
      </c>
      <c r="G6" s="113" t="s">
        <v>47</v>
      </c>
      <c r="H6" s="113" t="s">
        <v>48</v>
      </c>
      <c r="I6" s="113" t="s">
        <v>49</v>
      </c>
      <c r="J6" s="113" t="s">
        <v>50</v>
      </c>
      <c r="K6" s="113" t="s">
        <v>51</v>
      </c>
      <c r="L6" s="113" t="s">
        <v>52</v>
      </c>
      <c r="M6" s="113" t="s">
        <v>53</v>
      </c>
      <c r="N6" s="113" t="s">
        <v>54</v>
      </c>
      <c r="O6" s="113" t="s">
        <v>55</v>
      </c>
      <c r="P6" s="191"/>
    </row>
    <row r="7" spans="1:16" s="110" customFormat="1" ht="26.25" customHeight="1">
      <c r="A7" s="113">
        <v>1</v>
      </c>
      <c r="B7" s="113">
        <v>2</v>
      </c>
      <c r="C7" s="113">
        <v>3</v>
      </c>
      <c r="D7" s="113">
        <v>4</v>
      </c>
      <c r="E7" s="113">
        <v>5</v>
      </c>
      <c r="F7" s="113">
        <v>6</v>
      </c>
      <c r="G7" s="113">
        <v>7</v>
      </c>
      <c r="H7" s="113">
        <v>8</v>
      </c>
      <c r="I7" s="113">
        <v>9</v>
      </c>
      <c r="J7" s="113">
        <v>10</v>
      </c>
      <c r="K7" s="113">
        <v>11</v>
      </c>
      <c r="L7" s="113">
        <v>12</v>
      </c>
      <c r="M7" s="113">
        <v>13</v>
      </c>
      <c r="N7" s="113">
        <v>14</v>
      </c>
      <c r="O7" s="113">
        <v>15</v>
      </c>
      <c r="P7" s="113">
        <v>16</v>
      </c>
    </row>
    <row r="8" spans="1:16" s="110" customFormat="1" ht="35.25" customHeight="1">
      <c r="A8" s="113" t="s">
        <v>13</v>
      </c>
      <c r="B8" s="189" t="s">
        <v>212</v>
      </c>
      <c r="C8" s="189"/>
      <c r="D8" s="189"/>
      <c r="E8" s="189"/>
      <c r="F8" s="189"/>
      <c r="G8" s="189"/>
      <c r="H8" s="189"/>
      <c r="I8" s="189"/>
      <c r="J8" s="189"/>
      <c r="K8" s="189"/>
      <c r="L8" s="189"/>
      <c r="M8" s="189"/>
      <c r="N8" s="189"/>
      <c r="O8" s="189"/>
      <c r="P8" s="189"/>
    </row>
    <row r="9" spans="1:16" s="110" customFormat="1" ht="75" customHeight="1">
      <c r="A9" s="114" t="s">
        <v>66</v>
      </c>
      <c r="B9" s="115" t="s">
        <v>126</v>
      </c>
      <c r="C9" s="116" t="s">
        <v>110</v>
      </c>
      <c r="D9" s="117" t="s">
        <v>67</v>
      </c>
      <c r="E9" s="118">
        <v>72.000200000000007</v>
      </c>
      <c r="F9" s="118">
        <v>72.000200000000007</v>
      </c>
      <c r="G9" s="118">
        <v>72.000200000000007</v>
      </c>
      <c r="H9" s="118">
        <v>72.000200000000007</v>
      </c>
      <c r="I9" s="118">
        <v>72.000200000000007</v>
      </c>
      <c r="J9" s="118">
        <v>72.000200000000007</v>
      </c>
      <c r="K9" s="118">
        <v>72.000200000000007</v>
      </c>
      <c r="L9" s="118">
        <v>72.000200000000007</v>
      </c>
      <c r="M9" s="118">
        <v>72.000200000000007</v>
      </c>
      <c r="N9" s="118">
        <v>72.000200000000007</v>
      </c>
      <c r="O9" s="118">
        <v>72.000200000000007</v>
      </c>
      <c r="P9" s="119">
        <v>73.000299999999996</v>
      </c>
    </row>
    <row r="10" spans="1:16" s="110" customFormat="1" ht="39.75" customHeight="1">
      <c r="A10" s="120" t="s">
        <v>58</v>
      </c>
      <c r="B10" s="189" t="s">
        <v>211</v>
      </c>
      <c r="C10" s="189"/>
      <c r="D10" s="189"/>
      <c r="E10" s="189"/>
      <c r="F10" s="189"/>
      <c r="G10" s="189"/>
      <c r="H10" s="189"/>
      <c r="I10" s="189"/>
      <c r="J10" s="189"/>
      <c r="K10" s="189"/>
      <c r="L10" s="189"/>
      <c r="M10" s="189"/>
      <c r="N10" s="189"/>
      <c r="O10" s="189"/>
      <c r="P10" s="189"/>
    </row>
    <row r="11" spans="1:16" s="110" customFormat="1" ht="50.25" customHeight="1">
      <c r="A11" s="114" t="s">
        <v>69</v>
      </c>
      <c r="B11" s="115" t="s">
        <v>109</v>
      </c>
      <c r="C11" s="116" t="s">
        <v>110</v>
      </c>
      <c r="D11" s="117" t="s">
        <v>67</v>
      </c>
      <c r="E11" s="118">
        <v>82.255399999999995</v>
      </c>
      <c r="F11" s="118">
        <v>82.255399999999995</v>
      </c>
      <c r="G11" s="118">
        <v>82.255399999999995</v>
      </c>
      <c r="H11" s="118">
        <v>82.255399999999995</v>
      </c>
      <c r="I11" s="118">
        <v>82.255399999999995</v>
      </c>
      <c r="J11" s="118">
        <v>82.255399999999995</v>
      </c>
      <c r="K11" s="118">
        <v>82.255399999999995</v>
      </c>
      <c r="L11" s="118">
        <v>82.255399999999995</v>
      </c>
      <c r="M11" s="118">
        <v>82.255399999999995</v>
      </c>
      <c r="N11" s="118">
        <v>82.255399999999995</v>
      </c>
      <c r="O11" s="118">
        <v>82.255399999999995</v>
      </c>
      <c r="P11" s="121">
        <v>83.187100000000001</v>
      </c>
    </row>
  </sheetData>
  <mergeCells count="9">
    <mergeCell ref="B8:P8"/>
    <mergeCell ref="B10:P10"/>
    <mergeCell ref="A3:P3"/>
    <mergeCell ref="A5:A6"/>
    <mergeCell ref="B5:B6"/>
    <mergeCell ref="C5:C6"/>
    <mergeCell ref="D5:D6"/>
    <mergeCell ref="E5:O5"/>
    <mergeCell ref="P5:P6"/>
  </mergeCells>
  <printOptions horizontalCentered="1"/>
  <pageMargins left="0.39370078740157483" right="0.39370078740157483" top="1.1811023622047245" bottom="0.39370078740157483" header="0.31496062992125984" footer="0.31496062992125984"/>
  <pageSetup paperSize="9" scale="64" firstPageNumber="11" orientation="landscape" useFirstPageNumber="1" r:id="rId1"/>
  <headerFooter>
    <oddHeader>&amp;C&amp;"Times New Roman,обычный"&amp;12&amp;P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</sheetPr>
  <dimension ref="A1:T22"/>
  <sheetViews>
    <sheetView view="pageBreakPreview" topLeftCell="A7" zoomScale="80" zoomScaleSheetLayoutView="80" workbookViewId="0">
      <selection activeCell="A11" sqref="A10:A11"/>
    </sheetView>
  </sheetViews>
  <sheetFormatPr defaultColWidth="9.140625" defaultRowHeight="15"/>
  <cols>
    <col min="1" max="1" width="7.140625" style="108" customWidth="1"/>
    <col min="2" max="2" width="40.42578125" style="108" customWidth="1"/>
    <col min="3" max="3" width="21.28515625" style="108" customWidth="1"/>
    <col min="4" max="4" width="12" style="108" customWidth="1"/>
    <col min="5" max="5" width="10.5703125" style="108" customWidth="1"/>
    <col min="6" max="6" width="9.140625" style="108" customWidth="1"/>
    <col min="7" max="12" width="8.42578125" style="108" customWidth="1"/>
    <col min="13" max="13" width="17.7109375" style="108" customWidth="1"/>
    <col min="14" max="14" width="14.7109375" style="108" customWidth="1"/>
    <col min="15" max="15" width="18.28515625" style="108" customWidth="1"/>
    <col min="16" max="16" width="30.85546875" style="108" customWidth="1"/>
    <col min="17" max="17" width="10" style="109" customWidth="1"/>
    <col min="18" max="18" width="26.7109375" style="108" customWidth="1"/>
    <col min="19" max="19" width="9.140625" style="108" bestFit="1" customWidth="1"/>
    <col min="20" max="22" width="9.140625" style="108"/>
    <col min="23" max="23" width="10.5703125" style="108" customWidth="1"/>
    <col min="24" max="16384" width="9.140625" style="108"/>
  </cols>
  <sheetData>
    <row r="1" spans="1:20" ht="15.75">
      <c r="A1" s="106" t="str">
        <f>HYPERLINK("#Оглавление!A1", "Назад в оглавление")</f>
        <v>Назад в оглавление</v>
      </c>
      <c r="B1" s="107"/>
      <c r="C1" s="107"/>
      <c r="D1" s="107"/>
    </row>
    <row r="2" spans="1:20" s="124" customFormat="1" ht="27.75" customHeight="1">
      <c r="A2" s="190" t="s">
        <v>123</v>
      </c>
      <c r="B2" s="190"/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  <c r="Q2" s="122"/>
      <c r="R2" s="123"/>
    </row>
    <row r="3" spans="1:20" s="110" customFormat="1" ht="11.25" customHeight="1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6"/>
      <c r="R3" s="127"/>
    </row>
    <row r="4" spans="1:20" s="128" customFormat="1" ht="26.25" customHeight="1">
      <c r="A4" s="196" t="s">
        <v>72</v>
      </c>
      <c r="B4" s="196" t="s">
        <v>73</v>
      </c>
      <c r="C4" s="196" t="s">
        <v>74</v>
      </c>
      <c r="D4" s="196" t="s">
        <v>61</v>
      </c>
      <c r="E4" s="196" t="s">
        <v>62</v>
      </c>
      <c r="F4" s="207"/>
      <c r="G4" s="208" t="s">
        <v>122</v>
      </c>
      <c r="H4" s="208"/>
      <c r="I4" s="208"/>
      <c r="J4" s="208"/>
      <c r="K4" s="208"/>
      <c r="L4" s="209"/>
      <c r="M4" s="196" t="s">
        <v>75</v>
      </c>
      <c r="N4" s="210" t="s">
        <v>76</v>
      </c>
      <c r="O4" s="196" t="s">
        <v>127</v>
      </c>
      <c r="P4" s="196" t="s">
        <v>77</v>
      </c>
      <c r="R4" s="126"/>
    </row>
    <row r="5" spans="1:20" s="128" customFormat="1" ht="101.25" customHeight="1">
      <c r="A5" s="197"/>
      <c r="B5" s="197"/>
      <c r="C5" s="197"/>
      <c r="D5" s="197"/>
      <c r="E5" s="129" t="s">
        <v>64</v>
      </c>
      <c r="F5" s="129" t="s">
        <v>65</v>
      </c>
      <c r="G5" s="129">
        <v>2025</v>
      </c>
      <c r="H5" s="129">
        <v>2026</v>
      </c>
      <c r="I5" s="129">
        <v>2027</v>
      </c>
      <c r="J5" s="129">
        <v>2028</v>
      </c>
      <c r="K5" s="129">
        <v>2029</v>
      </c>
      <c r="L5" s="129">
        <v>2030</v>
      </c>
      <c r="M5" s="197"/>
      <c r="N5" s="197"/>
      <c r="O5" s="197"/>
      <c r="P5" s="197"/>
      <c r="R5" s="126"/>
    </row>
    <row r="6" spans="1:20" s="128" customFormat="1" ht="36" customHeight="1">
      <c r="A6" s="129" t="s">
        <v>13</v>
      </c>
      <c r="B6" s="198" t="s">
        <v>210</v>
      </c>
      <c r="C6" s="199"/>
      <c r="D6" s="199"/>
      <c r="E6" s="199"/>
      <c r="F6" s="199"/>
      <c r="G6" s="199"/>
      <c r="H6" s="199"/>
      <c r="I6" s="199"/>
      <c r="J6" s="199"/>
      <c r="K6" s="199"/>
      <c r="L6" s="199"/>
      <c r="M6" s="199"/>
      <c r="N6" s="199"/>
      <c r="O6" s="199"/>
      <c r="P6" s="200"/>
      <c r="R6" s="126"/>
    </row>
    <row r="7" spans="1:20" s="128" customFormat="1" ht="153" customHeight="1">
      <c r="A7" s="130" t="s">
        <v>14</v>
      </c>
      <c r="B7" s="131" t="s">
        <v>131</v>
      </c>
      <c r="C7" s="132" t="s">
        <v>78</v>
      </c>
      <c r="D7" s="133" t="s">
        <v>112</v>
      </c>
      <c r="E7" s="134">
        <v>0</v>
      </c>
      <c r="F7" s="135">
        <v>2024</v>
      </c>
      <c r="G7" s="136">
        <v>16</v>
      </c>
      <c r="H7" s="136">
        <v>15</v>
      </c>
      <c r="I7" s="136">
        <v>15</v>
      </c>
      <c r="J7" s="136">
        <v>16</v>
      </c>
      <c r="K7" s="136">
        <v>16</v>
      </c>
      <c r="L7" s="136">
        <v>17</v>
      </c>
      <c r="M7" s="117" t="s">
        <v>113</v>
      </c>
      <c r="N7" s="116" t="s">
        <v>114</v>
      </c>
      <c r="O7" s="132" t="s">
        <v>68</v>
      </c>
      <c r="P7" s="137" t="s">
        <v>187</v>
      </c>
      <c r="R7" s="126"/>
    </row>
    <row r="8" spans="1:20" s="128" customFormat="1" ht="62.25" customHeight="1">
      <c r="A8" s="138" t="s">
        <v>81</v>
      </c>
      <c r="B8" s="201" t="s">
        <v>132</v>
      </c>
      <c r="C8" s="202"/>
      <c r="D8" s="202"/>
      <c r="E8" s="202"/>
      <c r="F8" s="202"/>
      <c r="G8" s="202"/>
      <c r="H8" s="202"/>
      <c r="I8" s="202"/>
      <c r="J8" s="202"/>
      <c r="K8" s="202"/>
      <c r="L8" s="202"/>
      <c r="M8" s="202"/>
      <c r="N8" s="202"/>
      <c r="O8" s="202"/>
      <c r="P8" s="203"/>
      <c r="R8" s="126"/>
    </row>
    <row r="9" spans="1:20" s="128" customFormat="1" ht="36.75" customHeight="1">
      <c r="A9" s="129" t="s">
        <v>58</v>
      </c>
      <c r="B9" s="198" t="s">
        <v>213</v>
      </c>
      <c r="C9" s="199"/>
      <c r="D9" s="199"/>
      <c r="E9" s="199"/>
      <c r="F9" s="199"/>
      <c r="G9" s="199"/>
      <c r="H9" s="199"/>
      <c r="I9" s="199"/>
      <c r="J9" s="199"/>
      <c r="K9" s="199"/>
      <c r="L9" s="199"/>
      <c r="M9" s="199"/>
      <c r="N9" s="199"/>
      <c r="O9" s="199"/>
      <c r="P9" s="200"/>
      <c r="R9" s="126"/>
    </row>
    <row r="10" spans="1:20" s="128" customFormat="1" ht="121.5" customHeight="1">
      <c r="A10" s="139" t="s">
        <v>71</v>
      </c>
      <c r="B10" s="131" t="s">
        <v>128</v>
      </c>
      <c r="C10" s="140" t="s">
        <v>78</v>
      </c>
      <c r="D10" s="133" t="s">
        <v>112</v>
      </c>
      <c r="E10" s="141">
        <v>0</v>
      </c>
      <c r="F10" s="142">
        <v>2024</v>
      </c>
      <c r="G10" s="141">
        <v>1</v>
      </c>
      <c r="H10" s="141" t="s">
        <v>196</v>
      </c>
      <c r="I10" s="141" t="s">
        <v>79</v>
      </c>
      <c r="J10" s="141" t="s">
        <v>79</v>
      </c>
      <c r="K10" s="141" t="s">
        <v>79</v>
      </c>
      <c r="L10" s="141" t="s">
        <v>79</v>
      </c>
      <c r="M10" s="133" t="s">
        <v>113</v>
      </c>
      <c r="N10" s="116" t="s">
        <v>114</v>
      </c>
      <c r="O10" s="140" t="s">
        <v>68</v>
      </c>
      <c r="P10" s="137" t="s">
        <v>129</v>
      </c>
      <c r="R10" s="126"/>
      <c r="T10" s="128" t="s">
        <v>80</v>
      </c>
    </row>
    <row r="11" spans="1:20" s="128" customFormat="1" ht="84" customHeight="1">
      <c r="A11" s="143" t="s">
        <v>83</v>
      </c>
      <c r="B11" s="204" t="s">
        <v>221</v>
      </c>
      <c r="C11" s="205"/>
      <c r="D11" s="205"/>
      <c r="E11" s="205"/>
      <c r="F11" s="205"/>
      <c r="G11" s="205"/>
      <c r="H11" s="205"/>
      <c r="I11" s="205"/>
      <c r="J11" s="205"/>
      <c r="K11" s="205"/>
      <c r="L11" s="205"/>
      <c r="M11" s="205"/>
      <c r="N11" s="205"/>
      <c r="O11" s="205"/>
      <c r="P11" s="206"/>
      <c r="R11" s="126"/>
    </row>
    <row r="12" spans="1:20" s="128" customFormat="1" ht="33.75" customHeight="1">
      <c r="A12" s="129" t="s">
        <v>36</v>
      </c>
      <c r="B12" s="198" t="s">
        <v>214</v>
      </c>
      <c r="C12" s="199"/>
      <c r="D12" s="199"/>
      <c r="E12" s="199"/>
      <c r="F12" s="199"/>
      <c r="G12" s="199"/>
      <c r="H12" s="199"/>
      <c r="I12" s="199"/>
      <c r="J12" s="199"/>
      <c r="K12" s="199"/>
      <c r="L12" s="199"/>
      <c r="M12" s="199"/>
      <c r="N12" s="199"/>
      <c r="O12" s="199"/>
      <c r="P12" s="200"/>
      <c r="R12" s="126"/>
      <c r="T12" s="128" t="s">
        <v>82</v>
      </c>
    </row>
    <row r="13" spans="1:20" s="128" customFormat="1" ht="124.5" customHeight="1">
      <c r="A13" s="139" t="s">
        <v>37</v>
      </c>
      <c r="B13" s="131" t="s">
        <v>130</v>
      </c>
      <c r="C13" s="140" t="s">
        <v>78</v>
      </c>
      <c r="D13" s="133" t="s">
        <v>112</v>
      </c>
      <c r="E13" s="141">
        <v>0</v>
      </c>
      <c r="F13" s="142">
        <v>2025</v>
      </c>
      <c r="G13" s="141" t="s">
        <v>79</v>
      </c>
      <c r="H13" s="141">
        <v>1</v>
      </c>
      <c r="I13" s="141">
        <v>1</v>
      </c>
      <c r="J13" s="141" t="s">
        <v>79</v>
      </c>
      <c r="K13" s="141" t="s">
        <v>79</v>
      </c>
      <c r="L13" s="141" t="s">
        <v>79</v>
      </c>
      <c r="M13" s="133" t="s">
        <v>115</v>
      </c>
      <c r="N13" s="116" t="s">
        <v>114</v>
      </c>
      <c r="O13" s="140" t="s">
        <v>68</v>
      </c>
      <c r="P13" s="137" t="s">
        <v>129</v>
      </c>
      <c r="R13" s="126"/>
    </row>
    <row r="14" spans="1:20" s="128" customFormat="1" ht="67.5" customHeight="1">
      <c r="A14" s="143" t="s">
        <v>84</v>
      </c>
      <c r="B14" s="193" t="s">
        <v>222</v>
      </c>
      <c r="C14" s="194"/>
      <c r="D14" s="194"/>
      <c r="E14" s="194"/>
      <c r="F14" s="194"/>
      <c r="G14" s="194"/>
      <c r="H14" s="194"/>
      <c r="I14" s="194"/>
      <c r="J14" s="194"/>
      <c r="K14" s="194"/>
      <c r="L14" s="194"/>
      <c r="M14" s="194"/>
      <c r="N14" s="194"/>
      <c r="O14" s="194"/>
      <c r="P14" s="195"/>
      <c r="R14" s="126"/>
    </row>
    <row r="15" spans="1:20" s="110" customFormat="1" ht="132" customHeight="1">
      <c r="Q15" s="144"/>
      <c r="R15" s="127"/>
    </row>
    <row r="16" spans="1:20" s="110" customFormat="1" ht="59.25" customHeight="1">
      <c r="Q16" s="144"/>
      <c r="R16" s="127"/>
    </row>
    <row r="17" spans="1:18" s="110" customFormat="1" ht="15.75">
      <c r="A17" s="144"/>
      <c r="B17" s="144"/>
      <c r="C17" s="144"/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  <c r="O17" s="144"/>
      <c r="P17" s="144"/>
      <c r="Q17" s="144"/>
      <c r="R17" s="127"/>
    </row>
    <row r="18" spans="1:18" s="110" customFormat="1" ht="15.75">
      <c r="A18" s="145"/>
      <c r="B18" s="146"/>
      <c r="C18" s="146"/>
      <c r="D18" s="144"/>
      <c r="E18" s="144"/>
      <c r="F18" s="144"/>
      <c r="G18" s="144"/>
      <c r="H18" s="144"/>
      <c r="I18" s="144"/>
      <c r="J18" s="144"/>
      <c r="K18" s="144"/>
      <c r="L18" s="144"/>
      <c r="M18" s="144"/>
      <c r="N18" s="144"/>
      <c r="O18" s="144"/>
      <c r="P18" s="144"/>
      <c r="Q18" s="144"/>
      <c r="R18" s="127"/>
    </row>
    <row r="19" spans="1:18" s="110" customFormat="1" ht="15.75">
      <c r="A19" s="145"/>
      <c r="B19" s="145"/>
      <c r="C19" s="146"/>
      <c r="D19" s="144"/>
      <c r="E19" s="144"/>
      <c r="F19" s="144"/>
      <c r="G19" s="144"/>
      <c r="H19" s="144"/>
      <c r="I19" s="144"/>
      <c r="J19" s="144"/>
      <c r="K19" s="144"/>
      <c r="L19" s="144"/>
      <c r="M19" s="144"/>
      <c r="N19" s="144"/>
      <c r="O19" s="144"/>
      <c r="P19" s="144"/>
      <c r="Q19" s="144"/>
      <c r="R19" s="127"/>
    </row>
    <row r="20" spans="1:18" s="110" customFormat="1" ht="15.75">
      <c r="A20" s="146"/>
      <c r="B20" s="145"/>
      <c r="C20" s="146"/>
      <c r="D20" s="144"/>
      <c r="E20" s="144"/>
      <c r="F20" s="144"/>
      <c r="G20" s="144"/>
      <c r="H20" s="144"/>
      <c r="I20" s="144"/>
      <c r="J20" s="144"/>
      <c r="K20" s="144"/>
      <c r="L20" s="144"/>
      <c r="M20" s="144"/>
      <c r="N20" s="144"/>
      <c r="O20" s="144"/>
      <c r="P20" s="144"/>
      <c r="Q20" s="144"/>
      <c r="R20" s="127"/>
    </row>
    <row r="21" spans="1:18" s="110" customFormat="1" ht="15.75">
      <c r="A21" s="146"/>
      <c r="B21" s="145"/>
      <c r="C21" s="146"/>
      <c r="D21" s="144"/>
      <c r="E21" s="144"/>
      <c r="F21" s="144"/>
      <c r="G21" s="144"/>
      <c r="H21" s="144"/>
      <c r="I21" s="144"/>
      <c r="J21" s="144"/>
      <c r="K21" s="144"/>
      <c r="L21" s="144"/>
      <c r="M21" s="144"/>
      <c r="N21" s="144"/>
      <c r="O21" s="144"/>
      <c r="P21" s="144"/>
      <c r="Q21" s="144"/>
      <c r="R21" s="127"/>
    </row>
    <row r="22" spans="1:18" s="110" customFormat="1" ht="15.75">
      <c r="A22" s="146"/>
      <c r="B22" s="146"/>
      <c r="C22" s="146"/>
      <c r="D22" s="144"/>
      <c r="E22" s="144"/>
      <c r="F22" s="144"/>
      <c r="G22" s="144"/>
      <c r="H22" s="144"/>
      <c r="I22" s="144"/>
      <c r="J22" s="144"/>
      <c r="K22" s="144"/>
      <c r="L22" s="144"/>
      <c r="M22" s="144"/>
      <c r="N22" s="144"/>
      <c r="O22" s="144"/>
      <c r="P22" s="144"/>
      <c r="Q22" s="144"/>
      <c r="R22" s="127"/>
    </row>
  </sheetData>
  <mergeCells count="17">
    <mergeCell ref="A2:P2"/>
    <mergeCell ref="A4:A5"/>
    <mergeCell ref="B4:B5"/>
    <mergeCell ref="C4:C5"/>
    <mergeCell ref="D4:D5"/>
    <mergeCell ref="E4:F4"/>
    <mergeCell ref="G4:L4"/>
    <mergeCell ref="M4:M5"/>
    <mergeCell ref="N4:N5"/>
    <mergeCell ref="O4:O5"/>
    <mergeCell ref="B14:P14"/>
    <mergeCell ref="P4:P5"/>
    <mergeCell ref="B6:P6"/>
    <mergeCell ref="B8:P8"/>
    <mergeCell ref="B9:P9"/>
    <mergeCell ref="B11:P11"/>
    <mergeCell ref="B12:P12"/>
  </mergeCells>
  <printOptions horizontalCentered="1"/>
  <pageMargins left="0.39370078740157483" right="0.39370078740157483" top="1.1811023622047245" bottom="0.39370078740157483" header="0.31496062992125984" footer="0.31496062992125984"/>
  <pageSetup paperSize="9" scale="55" firstPageNumber="12" orientation="landscape" useFirstPageNumber="1" r:id="rId1"/>
  <headerFooter>
    <oddHeader>&amp;C&amp;"Times New Roman,обычный"&amp;12&amp;P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50"/>
  </sheetPr>
  <dimension ref="A1:T45"/>
  <sheetViews>
    <sheetView view="pageBreakPreview" topLeftCell="A19" zoomScale="80" zoomScaleNormal="80" zoomScaleSheetLayoutView="80" zoomScalePageLayoutView="80" workbookViewId="0">
      <selection activeCell="B7" sqref="B7:O7"/>
    </sheetView>
  </sheetViews>
  <sheetFormatPr defaultColWidth="9.140625" defaultRowHeight="15"/>
  <cols>
    <col min="1" max="1" width="7.28515625" style="1" customWidth="1"/>
    <col min="2" max="2" width="41.42578125" style="1" hidden="1" customWidth="1"/>
    <col min="3" max="3" width="79.42578125" style="1" customWidth="1"/>
    <col min="4" max="4" width="9.5703125" style="1" customWidth="1"/>
    <col min="5" max="5" width="11" style="1" customWidth="1"/>
    <col min="6" max="6" width="17.5703125" style="1" customWidth="1"/>
    <col min="7" max="7" width="8.85546875" style="1" customWidth="1"/>
    <col min="8" max="8" width="13.140625" style="1" customWidth="1"/>
    <col min="9" max="9" width="12.85546875" style="1" customWidth="1"/>
    <col min="10" max="10" width="12.5703125" style="1" customWidth="1"/>
    <col min="11" max="11" width="12.7109375" style="1" customWidth="1"/>
    <col min="12" max="12" width="12.5703125" style="1" customWidth="1"/>
    <col min="13" max="13" width="10.85546875" style="1" customWidth="1"/>
    <col min="14" max="14" width="11.42578125" style="1" customWidth="1"/>
    <col min="15" max="15" width="15" style="1" customWidth="1"/>
    <col min="16" max="16" width="54.7109375" style="1" customWidth="1"/>
    <col min="17" max="17" width="17.85546875" style="1" customWidth="1"/>
    <col min="18" max="18" width="27" style="1" customWidth="1"/>
    <col min="19" max="19" width="7.7109375" style="2" customWidth="1"/>
    <col min="20" max="20" width="26.7109375" style="1" customWidth="1"/>
    <col min="21" max="16384" width="9.140625" style="1"/>
  </cols>
  <sheetData>
    <row r="1" spans="1:20" ht="15.75">
      <c r="A1" s="3" t="str">
        <f>HYPERLINK("#Оглавление!A1", "Назад в оглавление")</f>
        <v>Назад в оглавление</v>
      </c>
      <c r="B1" s="4"/>
      <c r="C1" s="4"/>
      <c r="D1" s="4"/>
      <c r="E1" s="4"/>
      <c r="F1" s="4"/>
      <c r="G1" s="4"/>
      <c r="H1" s="4"/>
    </row>
    <row r="2" spans="1:20" s="8" customFormat="1" ht="18.75">
      <c r="A2" s="217" t="s">
        <v>125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5"/>
      <c r="Q2" s="5"/>
      <c r="R2" s="5"/>
      <c r="S2" s="6"/>
      <c r="T2" s="7"/>
    </row>
    <row r="3" spans="1:20" ht="15.75">
      <c r="A3" s="4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O3" s="10"/>
    </row>
    <row r="4" spans="1:20" ht="29.25" customHeight="1">
      <c r="A4" s="218" t="s">
        <v>0</v>
      </c>
      <c r="B4" s="218" t="s">
        <v>1</v>
      </c>
      <c r="C4" s="218" t="s">
        <v>1</v>
      </c>
      <c r="D4" s="218" t="s">
        <v>2</v>
      </c>
      <c r="E4" s="218"/>
      <c r="F4" s="218"/>
      <c r="G4" s="218"/>
      <c r="H4" s="218" t="s">
        <v>3</v>
      </c>
      <c r="I4" s="218"/>
      <c r="J4" s="218"/>
      <c r="K4" s="218"/>
      <c r="L4" s="218"/>
      <c r="M4" s="218"/>
      <c r="N4" s="218"/>
      <c r="O4" s="218"/>
      <c r="P4" s="79"/>
    </row>
    <row r="5" spans="1:20" ht="30" customHeight="1">
      <c r="A5" s="218"/>
      <c r="B5" s="218"/>
      <c r="C5" s="218"/>
      <c r="D5" s="218" t="s">
        <v>4</v>
      </c>
      <c r="E5" s="218"/>
      <c r="F5" s="218"/>
      <c r="G5" s="218"/>
      <c r="H5" s="78" t="s">
        <v>5</v>
      </c>
      <c r="I5" s="78" t="s">
        <v>6</v>
      </c>
      <c r="J5" s="78" t="s">
        <v>7</v>
      </c>
      <c r="K5" s="78" t="s">
        <v>8</v>
      </c>
      <c r="L5" s="78" t="s">
        <v>9</v>
      </c>
      <c r="M5" s="78" t="s">
        <v>10</v>
      </c>
      <c r="N5" s="78" t="s">
        <v>11</v>
      </c>
      <c r="O5" s="78" t="s">
        <v>12</v>
      </c>
      <c r="P5" s="79"/>
    </row>
    <row r="6" spans="1:20" ht="19.5" customHeight="1">
      <c r="A6" s="78">
        <v>1</v>
      </c>
      <c r="B6" s="78">
        <v>2</v>
      </c>
      <c r="C6" s="78">
        <v>2</v>
      </c>
      <c r="D6" s="78">
        <v>3</v>
      </c>
      <c r="E6" s="78">
        <v>4</v>
      </c>
      <c r="F6" s="78">
        <v>5</v>
      </c>
      <c r="G6" s="78">
        <v>6</v>
      </c>
      <c r="H6" s="78">
        <v>7</v>
      </c>
      <c r="I6" s="78">
        <v>7</v>
      </c>
      <c r="J6" s="78">
        <v>8</v>
      </c>
      <c r="K6" s="78">
        <v>9</v>
      </c>
      <c r="L6" s="78">
        <v>10</v>
      </c>
      <c r="M6" s="78">
        <v>11</v>
      </c>
      <c r="N6" s="78">
        <v>12</v>
      </c>
      <c r="O6" s="78">
        <v>13</v>
      </c>
      <c r="P6" s="79"/>
    </row>
    <row r="7" spans="1:20" ht="45.75" customHeight="1">
      <c r="A7" s="11" t="s">
        <v>13</v>
      </c>
      <c r="B7" s="211" t="s">
        <v>215</v>
      </c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80"/>
    </row>
    <row r="8" spans="1:20" ht="39.75" customHeight="1">
      <c r="A8" s="214" t="s">
        <v>14</v>
      </c>
      <c r="B8" s="211" t="s">
        <v>111</v>
      </c>
      <c r="C8" s="211"/>
      <c r="D8" s="211"/>
      <c r="E8" s="211"/>
      <c r="F8" s="211"/>
      <c r="G8" s="211"/>
      <c r="H8" s="211"/>
      <c r="I8" s="211"/>
      <c r="J8" s="211"/>
      <c r="K8" s="211"/>
      <c r="L8" s="211"/>
      <c r="M8" s="211"/>
      <c r="N8" s="211"/>
      <c r="O8" s="211"/>
      <c r="P8" s="79"/>
    </row>
    <row r="9" spans="1:20" ht="22.5" customHeight="1">
      <c r="A9" s="215"/>
      <c r="B9" s="212" t="s">
        <v>15</v>
      </c>
      <c r="C9" s="213" t="s">
        <v>16</v>
      </c>
      <c r="D9" s="12"/>
      <c r="E9" s="12"/>
      <c r="F9" s="12" t="s">
        <v>17</v>
      </c>
      <c r="G9" s="12"/>
      <c r="H9" s="13">
        <f>SUM(H10:H15)</f>
        <v>3510841</v>
      </c>
      <c r="I9" s="13"/>
      <c r="J9" s="13"/>
      <c r="K9" s="13"/>
      <c r="L9" s="13"/>
      <c r="M9" s="12"/>
      <c r="N9" s="12"/>
      <c r="O9" s="16">
        <f t="shared" ref="O9:O15" si="0">SUM(H9:N9)</f>
        <v>3510841</v>
      </c>
      <c r="P9" s="81"/>
      <c r="Q9" s="14"/>
    </row>
    <row r="10" spans="1:20" ht="21.75" customHeight="1">
      <c r="A10" s="215"/>
      <c r="B10" s="212"/>
      <c r="C10" s="213"/>
      <c r="D10" s="12">
        <v>828</v>
      </c>
      <c r="E10" s="12" t="s">
        <v>18</v>
      </c>
      <c r="F10" s="12" t="s">
        <v>19</v>
      </c>
      <c r="G10" s="15">
        <v>200</v>
      </c>
      <c r="H10" s="13">
        <v>1419321.8</v>
      </c>
      <c r="I10" s="13"/>
      <c r="J10" s="13"/>
      <c r="K10" s="16"/>
      <c r="L10" s="17"/>
      <c r="M10" s="18"/>
      <c r="N10" s="18"/>
      <c r="O10" s="16">
        <f>SUM(H10:N10)</f>
        <v>1419321.8</v>
      </c>
      <c r="P10" s="79"/>
    </row>
    <row r="11" spans="1:20" ht="27" customHeight="1">
      <c r="A11" s="215"/>
      <c r="B11" s="212"/>
      <c r="C11" s="213"/>
      <c r="D11" s="12">
        <v>828</v>
      </c>
      <c r="E11" s="12" t="s">
        <v>18</v>
      </c>
      <c r="F11" s="12" t="s">
        <v>19</v>
      </c>
      <c r="G11" s="15">
        <v>500</v>
      </c>
      <c r="H11" s="13">
        <v>1449923</v>
      </c>
      <c r="I11" s="19"/>
      <c r="J11" s="13"/>
      <c r="K11" s="16"/>
      <c r="L11" s="17"/>
      <c r="M11" s="18"/>
      <c r="N11" s="18"/>
      <c r="O11" s="16">
        <f t="shared" si="0"/>
        <v>1449923</v>
      </c>
      <c r="P11" s="79"/>
    </row>
    <row r="12" spans="1:20" ht="21" customHeight="1">
      <c r="A12" s="215"/>
      <c r="B12" s="212"/>
      <c r="C12" s="213"/>
      <c r="D12" s="12">
        <v>828</v>
      </c>
      <c r="E12" s="12" t="s">
        <v>18</v>
      </c>
      <c r="F12" s="12" t="s">
        <v>20</v>
      </c>
      <c r="G12" s="15">
        <v>200</v>
      </c>
      <c r="H12" s="13">
        <v>6878.7</v>
      </c>
      <c r="I12" s="13"/>
      <c r="J12" s="13"/>
      <c r="K12" s="16"/>
      <c r="L12" s="17"/>
      <c r="M12" s="18"/>
      <c r="N12" s="18"/>
      <c r="O12" s="16">
        <f t="shared" si="0"/>
        <v>6878.7</v>
      </c>
      <c r="P12" s="79"/>
    </row>
    <row r="13" spans="1:20" ht="21" customHeight="1">
      <c r="A13" s="215"/>
      <c r="B13" s="212"/>
      <c r="C13" s="213"/>
      <c r="D13" s="12">
        <v>828</v>
      </c>
      <c r="E13" s="12" t="s">
        <v>18</v>
      </c>
      <c r="F13" s="12" t="s">
        <v>21</v>
      </c>
      <c r="G13" s="15">
        <v>200</v>
      </c>
      <c r="H13" s="13">
        <v>3.2</v>
      </c>
      <c r="I13" s="13"/>
      <c r="J13" s="13"/>
      <c r="K13" s="16"/>
      <c r="L13" s="17"/>
      <c r="M13" s="18"/>
      <c r="N13" s="18"/>
      <c r="O13" s="16">
        <f t="shared" si="0"/>
        <v>3.2</v>
      </c>
      <c r="P13" s="79"/>
    </row>
    <row r="14" spans="1:20" ht="18.75" customHeight="1">
      <c r="A14" s="215"/>
      <c r="B14" s="212"/>
      <c r="C14" s="213"/>
      <c r="D14" s="12">
        <v>828</v>
      </c>
      <c r="E14" s="12" t="s">
        <v>18</v>
      </c>
      <c r="F14" s="12" t="s">
        <v>22</v>
      </c>
      <c r="G14" s="12">
        <v>200</v>
      </c>
      <c r="H14" s="20">
        <v>368536</v>
      </c>
      <c r="I14" s="21"/>
      <c r="J14" s="20"/>
      <c r="K14" s="13"/>
      <c r="L14" s="22"/>
      <c r="M14" s="23"/>
      <c r="N14" s="23"/>
      <c r="O14" s="16">
        <f t="shared" si="0"/>
        <v>368536</v>
      </c>
      <c r="P14" s="79"/>
    </row>
    <row r="15" spans="1:20" ht="23.25" customHeight="1">
      <c r="A15" s="215"/>
      <c r="B15" s="212"/>
      <c r="C15" s="213"/>
      <c r="D15" s="12">
        <v>828</v>
      </c>
      <c r="E15" s="12" t="s">
        <v>18</v>
      </c>
      <c r="F15" s="12" t="s">
        <v>22</v>
      </c>
      <c r="G15" s="12">
        <v>500</v>
      </c>
      <c r="H15" s="24">
        <v>266178.3</v>
      </c>
      <c r="I15" s="17"/>
      <c r="J15" s="13"/>
      <c r="K15" s="17"/>
      <c r="L15" s="13"/>
      <c r="M15" s="18"/>
      <c r="N15" s="18"/>
      <c r="O15" s="16">
        <f t="shared" si="0"/>
        <v>266178.3</v>
      </c>
      <c r="P15" s="79"/>
    </row>
    <row r="16" spans="1:20" ht="23.25" customHeight="1">
      <c r="A16" s="215"/>
      <c r="B16" s="212"/>
      <c r="C16" s="213"/>
      <c r="D16" s="25">
        <v>828</v>
      </c>
      <c r="E16" s="25" t="s">
        <v>18</v>
      </c>
      <c r="F16" s="25" t="s">
        <v>23</v>
      </c>
      <c r="G16" s="12"/>
      <c r="H16" s="13"/>
      <c r="I16" s="103">
        <f>SUM(I17:I25)</f>
        <v>6014438.4000000004</v>
      </c>
      <c r="J16" s="103">
        <f>SUM(J17:J25)</f>
        <v>5860474.5</v>
      </c>
      <c r="K16" s="104">
        <f>SUM(K17:K25)</f>
        <v>7990521.8999999994</v>
      </c>
      <c r="L16" s="104">
        <f>SUM(L17:L25)</f>
        <v>7273929.5</v>
      </c>
      <c r="M16" s="105"/>
      <c r="N16" s="105"/>
      <c r="O16" s="60">
        <f>SUM(I16:N16)</f>
        <v>27139364.300000001</v>
      </c>
      <c r="P16" s="81">
        <f>O9+O16</f>
        <v>30650205.300000001</v>
      </c>
    </row>
    <row r="17" spans="1:19" ht="23.25" customHeight="1">
      <c r="A17" s="215"/>
      <c r="B17" s="212"/>
      <c r="C17" s="213"/>
      <c r="D17" s="25">
        <v>828</v>
      </c>
      <c r="E17" s="25" t="s">
        <v>18</v>
      </c>
      <c r="F17" s="25" t="s">
        <v>24</v>
      </c>
      <c r="G17" s="26">
        <v>200</v>
      </c>
      <c r="H17" s="13"/>
      <c r="I17" s="84">
        <f>3858805.6+246306.9</f>
        <v>4105112.5</v>
      </c>
      <c r="J17" s="91">
        <f>3954248.2+539215.7</f>
        <v>4493463.9000000004</v>
      </c>
      <c r="K17" s="92">
        <f>5107246+1121102.8</f>
        <v>6228348.7999999998</v>
      </c>
      <c r="L17" s="84">
        <f>5766792.4+1265881.3</f>
        <v>7032673.7000000002</v>
      </c>
      <c r="M17" s="18"/>
      <c r="N17" s="18"/>
      <c r="O17" s="16">
        <f>SUM(H17:N17)</f>
        <v>21859598.899999999</v>
      </c>
      <c r="P17" s="79"/>
    </row>
    <row r="18" spans="1:19" ht="23.25" customHeight="1">
      <c r="A18" s="215"/>
      <c r="B18" s="212"/>
      <c r="C18" s="213"/>
      <c r="D18" s="25">
        <v>828</v>
      </c>
      <c r="E18" s="25" t="s">
        <v>18</v>
      </c>
      <c r="F18" s="25" t="s">
        <v>24</v>
      </c>
      <c r="G18" s="26">
        <v>400</v>
      </c>
      <c r="H18" s="13"/>
      <c r="I18" s="85"/>
      <c r="J18" s="92">
        <f>741979+101179</f>
        <v>843158</v>
      </c>
      <c r="K18" s="92">
        <f>1112969+244310.3</f>
        <v>1357279.3</v>
      </c>
      <c r="L18" s="84"/>
      <c r="M18" s="18"/>
      <c r="N18" s="18"/>
      <c r="O18" s="16">
        <f t="shared" ref="O18:O26" si="1">SUM(H18:N18)</f>
        <v>2200437.2999999998</v>
      </c>
      <c r="P18" s="79"/>
    </row>
    <row r="19" spans="1:19" s="88" customFormat="1" ht="23.25" customHeight="1">
      <c r="A19" s="215"/>
      <c r="B19" s="212"/>
      <c r="C19" s="213"/>
      <c r="D19" s="82">
        <v>828</v>
      </c>
      <c r="E19" s="25" t="s">
        <v>18</v>
      </c>
      <c r="F19" s="25" t="s">
        <v>24</v>
      </c>
      <c r="G19" s="83">
        <v>500</v>
      </c>
      <c r="H19" s="84"/>
      <c r="I19" s="85"/>
      <c r="J19" s="92">
        <f>460990.3+62862.3</f>
        <v>523852.6</v>
      </c>
      <c r="K19" s="92">
        <f>332012.9+72880.9</f>
        <v>404893.80000000005</v>
      </c>
      <c r="L19" s="84">
        <f>197829.9+43425.9</f>
        <v>241255.8</v>
      </c>
      <c r="M19" s="86"/>
      <c r="N19" s="86"/>
      <c r="O19" s="16">
        <f t="shared" si="1"/>
        <v>1170002.2</v>
      </c>
      <c r="P19" s="87"/>
      <c r="S19" s="89"/>
    </row>
    <row r="20" spans="1:19" ht="23.25" customHeight="1">
      <c r="A20" s="215"/>
      <c r="B20" s="212"/>
      <c r="C20" s="213"/>
      <c r="D20" s="27">
        <v>828</v>
      </c>
      <c r="E20" s="27" t="s">
        <v>18</v>
      </c>
      <c r="F20" s="27" t="s">
        <v>25</v>
      </c>
      <c r="G20" s="26">
        <v>200</v>
      </c>
      <c r="H20" s="13"/>
      <c r="I20" s="94">
        <f>460355.5+140000</f>
        <v>600355.5</v>
      </c>
      <c r="J20" s="95"/>
      <c r="K20" s="96"/>
      <c r="L20" s="84"/>
      <c r="M20" s="18"/>
      <c r="N20" s="18"/>
      <c r="O20" s="16">
        <f t="shared" si="1"/>
        <v>600355.5</v>
      </c>
      <c r="P20" s="79"/>
    </row>
    <row r="21" spans="1:19" ht="23.25" customHeight="1">
      <c r="A21" s="215"/>
      <c r="B21" s="212"/>
      <c r="C21" s="213"/>
      <c r="D21" s="27">
        <v>828</v>
      </c>
      <c r="E21" s="27" t="s">
        <v>18</v>
      </c>
      <c r="F21" s="27" t="s">
        <v>25</v>
      </c>
      <c r="G21" s="26">
        <v>500</v>
      </c>
      <c r="H21" s="13"/>
      <c r="I21" s="94">
        <v>466307.8</v>
      </c>
      <c r="J21" s="83"/>
      <c r="K21" s="97"/>
      <c r="L21" s="84"/>
      <c r="M21" s="18"/>
      <c r="N21" s="18"/>
      <c r="O21" s="16">
        <f t="shared" si="1"/>
        <v>466307.8</v>
      </c>
      <c r="P21" s="79"/>
    </row>
    <row r="22" spans="1:19" ht="23.25" customHeight="1">
      <c r="A22" s="215"/>
      <c r="B22" s="212"/>
      <c r="C22" s="213"/>
      <c r="D22" s="27">
        <v>828</v>
      </c>
      <c r="E22" s="27" t="s">
        <v>18</v>
      </c>
      <c r="F22" s="27" t="s">
        <v>26</v>
      </c>
      <c r="G22" s="26">
        <v>200</v>
      </c>
      <c r="H22" s="13"/>
      <c r="I22" s="84"/>
      <c r="J22" s="95"/>
      <c r="K22" s="97"/>
      <c r="L22" s="84"/>
      <c r="M22" s="18"/>
      <c r="N22" s="18"/>
      <c r="O22" s="16">
        <f t="shared" si="1"/>
        <v>0</v>
      </c>
      <c r="P22" s="79"/>
    </row>
    <row r="23" spans="1:19" ht="23.25" customHeight="1">
      <c r="A23" s="215"/>
      <c r="B23" s="212"/>
      <c r="C23" s="213"/>
      <c r="D23" s="27">
        <v>828</v>
      </c>
      <c r="E23" s="27" t="s">
        <v>18</v>
      </c>
      <c r="F23" s="27" t="s">
        <v>27</v>
      </c>
      <c r="G23" s="27">
        <v>200</v>
      </c>
      <c r="H23" s="28"/>
      <c r="I23" s="98">
        <v>412903.2</v>
      </c>
      <c r="J23" s="99"/>
      <c r="K23" s="93"/>
      <c r="L23" s="84"/>
      <c r="M23" s="18"/>
      <c r="N23" s="18"/>
      <c r="O23" s="16">
        <f t="shared" si="1"/>
        <v>412903.2</v>
      </c>
      <c r="P23" s="79"/>
    </row>
    <row r="24" spans="1:19" ht="23.25" customHeight="1">
      <c r="A24" s="215"/>
      <c r="B24" s="212"/>
      <c r="C24" s="213"/>
      <c r="D24" s="27">
        <v>828</v>
      </c>
      <c r="E24" s="27" t="s">
        <v>18</v>
      </c>
      <c r="F24" s="27" t="s">
        <v>28</v>
      </c>
      <c r="G24" s="27">
        <v>400</v>
      </c>
      <c r="H24" s="28"/>
      <c r="I24" s="98"/>
      <c r="J24" s="99"/>
      <c r="K24" s="93"/>
      <c r="L24" s="84"/>
      <c r="M24" s="18"/>
      <c r="N24" s="18"/>
      <c r="O24" s="16">
        <f t="shared" si="1"/>
        <v>0</v>
      </c>
      <c r="P24" s="79"/>
    </row>
    <row r="25" spans="1:19" ht="23.25" customHeight="1">
      <c r="A25" s="215"/>
      <c r="B25" s="212"/>
      <c r="C25" s="213"/>
      <c r="D25" s="27">
        <v>828</v>
      </c>
      <c r="E25" s="27" t="s">
        <v>18</v>
      </c>
      <c r="F25" s="27" t="s">
        <v>27</v>
      </c>
      <c r="G25" s="27">
        <v>500</v>
      </c>
      <c r="H25" s="13"/>
      <c r="I25" s="100">
        <f>432406.2-2646.8</f>
        <v>429759.4</v>
      </c>
      <c r="J25" s="99"/>
      <c r="K25" s="93"/>
      <c r="L25" s="84"/>
      <c r="M25" s="18"/>
      <c r="N25" s="18"/>
      <c r="O25" s="16">
        <f t="shared" si="1"/>
        <v>429759.4</v>
      </c>
    </row>
    <row r="26" spans="1:19" ht="26.25" customHeight="1">
      <c r="A26" s="215"/>
      <c r="B26" s="212"/>
      <c r="C26" s="29" t="s">
        <v>29</v>
      </c>
      <c r="D26" s="12">
        <v>828</v>
      </c>
      <c r="E26" s="12" t="s">
        <v>18</v>
      </c>
      <c r="F26" s="12" t="s">
        <v>21</v>
      </c>
      <c r="G26" s="12">
        <v>200</v>
      </c>
      <c r="H26" s="13">
        <v>3.1999999999534299</v>
      </c>
      <c r="I26" s="84">
        <v>3858805.6</v>
      </c>
      <c r="J26" s="84">
        <f>3954248.2+741979+460990.3</f>
        <v>5157217.5</v>
      </c>
      <c r="K26" s="84">
        <f>5107246+1112969+332012.9</f>
        <v>6552227.9000000004</v>
      </c>
      <c r="L26" s="84">
        <f>5766792.4+197829.9</f>
        <v>5964622.3000000007</v>
      </c>
      <c r="M26" s="12"/>
      <c r="N26" s="12"/>
      <c r="O26" s="16">
        <f t="shared" si="1"/>
        <v>21532876.5</v>
      </c>
    </row>
    <row r="27" spans="1:19" ht="43.5" customHeight="1">
      <c r="A27" s="215"/>
      <c r="B27" s="212"/>
      <c r="C27" s="29" t="s">
        <v>30</v>
      </c>
      <c r="D27" s="12"/>
      <c r="E27" s="12"/>
      <c r="F27" s="12"/>
      <c r="G27" s="12"/>
      <c r="H27" s="12"/>
      <c r="I27" s="101"/>
      <c r="J27" s="101"/>
      <c r="K27" s="101"/>
      <c r="L27" s="101"/>
      <c r="M27" s="12"/>
      <c r="N27" s="12"/>
      <c r="O27" s="30"/>
    </row>
    <row r="28" spans="1:19" ht="26.25" customHeight="1">
      <c r="A28" s="215"/>
      <c r="B28" s="212"/>
      <c r="C28" s="31" t="s">
        <v>31</v>
      </c>
      <c r="D28" s="12"/>
      <c r="E28" s="12"/>
      <c r="F28" s="12"/>
      <c r="G28" s="12"/>
      <c r="H28" s="13">
        <f>H11+H15</f>
        <v>1716101.3</v>
      </c>
      <c r="I28" s="102">
        <f>I21+I25+I19</f>
        <v>896067.2</v>
      </c>
      <c r="J28" s="102">
        <f>J21+J25+J19</f>
        <v>523852.6</v>
      </c>
      <c r="K28" s="102">
        <f t="shared" ref="K28" si="2">K21+K25+K19</f>
        <v>404893.80000000005</v>
      </c>
      <c r="L28" s="102">
        <f>L19</f>
        <v>241255.8</v>
      </c>
      <c r="M28" s="18"/>
      <c r="N28" s="18"/>
      <c r="O28" s="16">
        <f>SUM(H28:N28)</f>
        <v>3782170.7</v>
      </c>
      <c r="P28" s="32"/>
      <c r="Q28" s="14"/>
    </row>
    <row r="29" spans="1:19" ht="57" customHeight="1">
      <c r="A29" s="215"/>
      <c r="B29" s="77"/>
      <c r="C29" s="29" t="s">
        <v>32</v>
      </c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30"/>
    </row>
    <row r="30" spans="1:19" ht="47.25" customHeight="1">
      <c r="A30" s="215"/>
      <c r="B30" s="77"/>
      <c r="C30" s="29" t="s">
        <v>33</v>
      </c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30"/>
    </row>
    <row r="31" spans="1:19" ht="27" customHeight="1">
      <c r="A31" s="215"/>
      <c r="B31" s="77"/>
      <c r="C31" s="29" t="s">
        <v>34</v>
      </c>
      <c r="D31" s="12"/>
      <c r="E31" s="12"/>
      <c r="F31" s="12"/>
      <c r="G31" s="12"/>
      <c r="H31" s="17">
        <f>H40+H28</f>
        <v>1734697.4000000001</v>
      </c>
      <c r="I31" s="17">
        <f>I40+I28</f>
        <v>923498.6</v>
      </c>
      <c r="J31" s="17">
        <f t="shared" ref="J31:L31" si="3">J40+J28</f>
        <v>554297.69999999995</v>
      </c>
      <c r="K31" s="17">
        <f t="shared" si="3"/>
        <v>429525.60000000003</v>
      </c>
      <c r="L31" s="17">
        <f t="shared" si="3"/>
        <v>254748.9</v>
      </c>
      <c r="M31" s="18"/>
      <c r="N31" s="18"/>
      <c r="O31" s="16">
        <f>SUM(H31:N31)</f>
        <v>3896768.2</v>
      </c>
    </row>
    <row r="32" spans="1:19" ht="31.5" customHeight="1">
      <c r="A32" s="216"/>
      <c r="B32" s="33"/>
      <c r="C32" s="35" t="s">
        <v>38</v>
      </c>
      <c r="D32" s="33"/>
      <c r="E32" s="33"/>
      <c r="F32" s="33"/>
      <c r="G32" s="12"/>
      <c r="H32" s="36">
        <f>H34+H40</f>
        <v>3529437.1</v>
      </c>
      <c r="I32" s="36">
        <f>I34+I40</f>
        <v>6041869.8000000007</v>
      </c>
      <c r="J32" s="36">
        <f>J34+J40</f>
        <v>5890919.5999999996</v>
      </c>
      <c r="K32" s="36">
        <f>K34+K40</f>
        <v>8015153.6999999993</v>
      </c>
      <c r="L32" s="36">
        <f>L34+L40</f>
        <v>7287422.5999999996</v>
      </c>
      <c r="M32" s="36"/>
      <c r="N32" s="36"/>
      <c r="O32" s="60">
        <f>SUM(H32:N32)</f>
        <v>30764802.799999997</v>
      </c>
      <c r="P32" s="90">
        <f>O32-O16</f>
        <v>3625438.4999999963</v>
      </c>
    </row>
    <row r="33" spans="1:16" ht="21" customHeight="1">
      <c r="A33" s="12"/>
      <c r="B33" s="33"/>
      <c r="C33" s="29" t="s">
        <v>39</v>
      </c>
      <c r="D33" s="33"/>
      <c r="E33" s="33"/>
      <c r="F33" s="33"/>
      <c r="G33" s="12"/>
      <c r="H33" s="13"/>
      <c r="I33" s="13"/>
      <c r="J33" s="13"/>
      <c r="K33" s="12"/>
      <c r="L33" s="12"/>
      <c r="M33" s="12"/>
      <c r="N33" s="12"/>
      <c r="O33" s="13"/>
    </row>
    <row r="34" spans="1:16" ht="28.5" customHeight="1">
      <c r="A34" s="12"/>
      <c r="B34" s="33"/>
      <c r="C34" s="29" t="s">
        <v>40</v>
      </c>
      <c r="D34" s="33"/>
      <c r="E34" s="33"/>
      <c r="F34" s="33"/>
      <c r="G34" s="12"/>
      <c r="H34" s="13">
        <f>H9</f>
        <v>3510841</v>
      </c>
      <c r="I34" s="13">
        <f>I16</f>
        <v>6014438.4000000004</v>
      </c>
      <c r="J34" s="13">
        <f>J16</f>
        <v>5860474.5</v>
      </c>
      <c r="K34" s="13">
        <f>K16</f>
        <v>7990521.8999999994</v>
      </c>
      <c r="L34" s="13">
        <f>L16</f>
        <v>7273929.5</v>
      </c>
      <c r="M34" s="13"/>
      <c r="N34" s="13"/>
      <c r="O34" s="16">
        <f t="shared" ref="O34:O35" si="4">SUM(H34:N34)</f>
        <v>30650205.300000001</v>
      </c>
      <c r="P34" s="14">
        <f>O34-O35</f>
        <v>9117328.8000000007</v>
      </c>
    </row>
    <row r="35" spans="1:16" ht="22.5" customHeight="1">
      <c r="A35" s="12"/>
      <c r="B35" s="33"/>
      <c r="C35" s="33" t="s">
        <v>29</v>
      </c>
      <c r="D35" s="33"/>
      <c r="E35" s="33"/>
      <c r="F35" s="33"/>
      <c r="G35" s="12"/>
      <c r="H35" s="13">
        <f>H26</f>
        <v>3.1999999999534299</v>
      </c>
      <c r="I35" s="13">
        <f>I26</f>
        <v>3858805.6</v>
      </c>
      <c r="J35" s="13">
        <f>J26</f>
        <v>5157217.5</v>
      </c>
      <c r="K35" s="13">
        <f>K26</f>
        <v>6552227.9000000004</v>
      </c>
      <c r="L35" s="13">
        <f>L26</f>
        <v>5964622.3000000007</v>
      </c>
      <c r="M35" s="13"/>
      <c r="N35" s="13"/>
      <c r="O35" s="16">
        <f t="shared" si="4"/>
        <v>21532876.5</v>
      </c>
    </row>
    <row r="36" spans="1:16" ht="37.5" customHeight="1">
      <c r="A36" s="12"/>
      <c r="B36" s="33"/>
      <c r="C36" s="33" t="s">
        <v>30</v>
      </c>
      <c r="D36" s="33"/>
      <c r="E36" s="33"/>
      <c r="F36" s="33"/>
      <c r="G36" s="12"/>
      <c r="H36" s="13"/>
      <c r="I36" s="13"/>
      <c r="J36" s="13"/>
      <c r="K36" s="12"/>
      <c r="L36" s="12"/>
      <c r="M36" s="12"/>
      <c r="N36" s="12"/>
      <c r="O36" s="13"/>
    </row>
    <row r="37" spans="1:16" ht="21.75" customHeight="1">
      <c r="A37" s="12"/>
      <c r="B37" s="33"/>
      <c r="C37" s="37" t="s">
        <v>31</v>
      </c>
      <c r="D37" s="33"/>
      <c r="E37" s="33"/>
      <c r="F37" s="33"/>
      <c r="G37" s="12"/>
      <c r="H37" s="13">
        <f>H28</f>
        <v>1716101.3</v>
      </c>
      <c r="I37" s="13">
        <f>I28</f>
        <v>896067.2</v>
      </c>
      <c r="J37" s="13">
        <f t="shared" ref="J37" si="5">J28</f>
        <v>523852.6</v>
      </c>
      <c r="K37" s="13">
        <f>K28</f>
        <v>404893.80000000005</v>
      </c>
      <c r="L37" s="13">
        <f>L28</f>
        <v>241255.8</v>
      </c>
      <c r="M37" s="12"/>
      <c r="N37" s="12"/>
      <c r="O37" s="16">
        <f>SUM(H37:N37)</f>
        <v>3782170.7</v>
      </c>
    </row>
    <row r="38" spans="1:16" ht="53.25" customHeight="1">
      <c r="A38" s="12"/>
      <c r="B38" s="33"/>
      <c r="C38" s="33" t="s">
        <v>32</v>
      </c>
      <c r="D38" s="33"/>
      <c r="E38" s="33"/>
      <c r="F38" s="33"/>
      <c r="G38" s="12"/>
      <c r="H38" s="13"/>
      <c r="I38" s="13"/>
      <c r="J38" s="13"/>
      <c r="K38" s="12"/>
      <c r="L38" s="12"/>
      <c r="M38" s="12"/>
      <c r="N38" s="12"/>
      <c r="O38" s="13"/>
    </row>
    <row r="39" spans="1:16" ht="36" customHeight="1">
      <c r="A39" s="12"/>
      <c r="B39" s="33"/>
      <c r="C39" s="29" t="s">
        <v>33</v>
      </c>
      <c r="D39" s="33"/>
      <c r="E39" s="33"/>
      <c r="F39" s="33"/>
      <c r="G39" s="12"/>
      <c r="H39" s="12"/>
      <c r="I39" s="12"/>
      <c r="J39" s="12"/>
      <c r="K39" s="12"/>
      <c r="L39" s="12"/>
      <c r="M39" s="12"/>
      <c r="N39" s="12"/>
      <c r="O39" s="13"/>
    </row>
    <row r="40" spans="1:16" ht="23.25" customHeight="1">
      <c r="A40" s="12"/>
      <c r="B40" s="33"/>
      <c r="C40" s="29" t="s">
        <v>124</v>
      </c>
      <c r="D40" s="33"/>
      <c r="E40" s="33"/>
      <c r="F40" s="33"/>
      <c r="G40" s="12"/>
      <c r="H40" s="13">
        <v>18596.099999999999</v>
      </c>
      <c r="I40" s="17">
        <v>27431.4</v>
      </c>
      <c r="J40" s="13">
        <v>30445.1</v>
      </c>
      <c r="K40" s="13">
        <v>24631.8</v>
      </c>
      <c r="L40" s="13">
        <v>13493.1</v>
      </c>
      <c r="M40" s="12"/>
      <c r="N40" s="12"/>
      <c r="O40" s="16">
        <f>SUM(H40:N40)</f>
        <v>114597.50000000001</v>
      </c>
    </row>
    <row r="41" spans="1:16" ht="21.75" customHeight="1">
      <c r="A41" s="12"/>
      <c r="B41" s="33"/>
      <c r="C41" s="29" t="s">
        <v>35</v>
      </c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4"/>
    </row>
    <row r="45" spans="1:16">
      <c r="I45" s="14"/>
    </row>
  </sheetData>
  <mergeCells count="12">
    <mergeCell ref="A2:O2"/>
    <mergeCell ref="A4:A5"/>
    <mergeCell ref="B4:B5"/>
    <mergeCell ref="C4:C5"/>
    <mergeCell ref="D4:G4"/>
    <mergeCell ref="H4:O4"/>
    <mergeCell ref="D5:G5"/>
    <mergeCell ref="B8:O8"/>
    <mergeCell ref="B9:B28"/>
    <mergeCell ref="C9:C25"/>
    <mergeCell ref="A8:A32"/>
    <mergeCell ref="B7:O7"/>
  </mergeCells>
  <printOptions horizontalCentered="1"/>
  <pageMargins left="0.39370078740157483" right="0.39370078740157483" top="1.1811023622047245" bottom="0.39370078740157483" header="0.31496062992125984" footer="0.51181102362204722"/>
  <pageSetup paperSize="9" scale="59" firstPageNumber="13" fitToWidth="0" fitToHeight="0" orientation="landscape" useFirstPageNumber="1" horizontalDpi="300" verticalDpi="300" r:id="rId1"/>
  <headerFooter>
    <oddHeader>&amp;C&amp;"Times New Roman,обычный"&amp;12&amp;P</oddHeader>
  </headerFooter>
  <rowBreaks count="1" manualBreakCount="1">
    <brk id="31" max="14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B050"/>
  </sheetPr>
  <dimension ref="A1:P25"/>
  <sheetViews>
    <sheetView view="pageBreakPreview" zoomScale="90" zoomScaleNormal="110" zoomScalePageLayoutView="90" workbookViewId="0">
      <selection activeCell="B22" sqref="B22"/>
    </sheetView>
  </sheetViews>
  <sheetFormatPr defaultColWidth="9.140625" defaultRowHeight="15"/>
  <cols>
    <col min="1" max="1" width="7.28515625" style="38" customWidth="1"/>
    <col min="2" max="2" width="51.7109375" style="38" customWidth="1"/>
    <col min="3" max="3" width="9.5703125" style="38" customWidth="1"/>
    <col min="4" max="4" width="11.7109375" style="38" customWidth="1"/>
    <col min="5" max="5" width="12.140625" style="38" customWidth="1"/>
    <col min="6" max="6" width="11.85546875" style="38" customWidth="1"/>
    <col min="7" max="7" width="13.140625" style="38" customWidth="1"/>
    <col min="8" max="8" width="12.42578125" style="38" customWidth="1"/>
    <col min="9" max="9" width="12.5703125" style="38" customWidth="1"/>
    <col min="10" max="10" width="13.42578125" style="38" customWidth="1"/>
    <col min="11" max="11" width="12.5703125" style="38" customWidth="1"/>
    <col min="12" max="13" width="12.28515625" style="38" customWidth="1"/>
    <col min="14" max="14" width="16.85546875" style="38" customWidth="1"/>
    <col min="15" max="15" width="20.42578125" style="39" customWidth="1"/>
    <col min="16" max="16" width="26.7109375" style="38" customWidth="1"/>
    <col min="17" max="16384" width="9.140625" style="38"/>
  </cols>
  <sheetData>
    <row r="1" spans="1:16" ht="15.75">
      <c r="A1" s="40" t="str">
        <f>HYPERLINK("#Оглавление!A1","Назад в оглавление")</f>
        <v>Назад в оглавление</v>
      </c>
      <c r="B1" s="41"/>
      <c r="C1" s="41"/>
      <c r="D1" s="41"/>
    </row>
    <row r="2" spans="1:16" s="43" customFormat="1" ht="22.35" customHeight="1">
      <c r="A2" s="221" t="s">
        <v>41</v>
      </c>
      <c r="B2" s="221"/>
      <c r="C2" s="221"/>
      <c r="D2" s="221"/>
      <c r="E2" s="221"/>
      <c r="F2" s="221"/>
      <c r="G2" s="221"/>
      <c r="H2" s="221"/>
      <c r="I2" s="221"/>
      <c r="J2" s="221"/>
      <c r="K2" s="221"/>
      <c r="L2" s="221"/>
      <c r="M2" s="221"/>
      <c r="N2" s="221"/>
      <c r="O2" s="42"/>
      <c r="P2" s="42"/>
    </row>
    <row r="3" spans="1:16" s="43" customFormat="1" ht="22.35" customHeight="1">
      <c r="A3" s="222" t="s">
        <v>197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42"/>
      <c r="P3" s="42"/>
    </row>
    <row r="4" spans="1:16" s="43" customFormat="1" ht="28.5" customHeight="1">
      <c r="A4" s="44"/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5"/>
      <c r="O4" s="42"/>
      <c r="P4" s="42"/>
    </row>
    <row r="5" spans="1:16" s="47" customFormat="1" ht="33" customHeight="1">
      <c r="A5" s="223" t="s">
        <v>42</v>
      </c>
      <c r="B5" s="223" t="s">
        <v>43</v>
      </c>
      <c r="C5" s="224" t="s">
        <v>44</v>
      </c>
      <c r="D5" s="224"/>
      <c r="E5" s="224"/>
      <c r="F5" s="224"/>
      <c r="G5" s="224"/>
      <c r="H5" s="224"/>
      <c r="I5" s="224"/>
      <c r="J5" s="224"/>
      <c r="K5" s="224"/>
      <c r="L5" s="224"/>
      <c r="M5" s="224"/>
      <c r="N5" s="223" t="s">
        <v>198</v>
      </c>
      <c r="O5" s="46"/>
    </row>
    <row r="6" spans="1:16" s="47" customFormat="1" ht="35.25" customHeight="1">
      <c r="A6" s="223"/>
      <c r="B6" s="223"/>
      <c r="C6" s="157" t="s">
        <v>45</v>
      </c>
      <c r="D6" s="157" t="s">
        <v>46</v>
      </c>
      <c r="E6" s="157" t="s">
        <v>47</v>
      </c>
      <c r="F6" s="157" t="s">
        <v>48</v>
      </c>
      <c r="G6" s="157" t="s">
        <v>49</v>
      </c>
      <c r="H6" s="157" t="s">
        <v>50</v>
      </c>
      <c r="I6" s="157" t="s">
        <v>51</v>
      </c>
      <c r="J6" s="157" t="s">
        <v>52</v>
      </c>
      <c r="K6" s="157" t="s">
        <v>53</v>
      </c>
      <c r="L6" s="157" t="s">
        <v>54</v>
      </c>
      <c r="M6" s="157" t="s">
        <v>55</v>
      </c>
      <c r="N6" s="223"/>
      <c r="O6" s="46"/>
    </row>
    <row r="7" spans="1:16" s="47" customFormat="1" ht="30" customHeight="1">
      <c r="A7" s="157">
        <v>1</v>
      </c>
      <c r="B7" s="157">
        <v>2</v>
      </c>
      <c r="C7" s="157">
        <v>3</v>
      </c>
      <c r="D7" s="157">
        <v>4</v>
      </c>
      <c r="E7" s="157">
        <v>5</v>
      </c>
      <c r="F7" s="157">
        <v>6</v>
      </c>
      <c r="G7" s="157">
        <v>7</v>
      </c>
      <c r="H7" s="157">
        <v>8</v>
      </c>
      <c r="I7" s="157">
        <v>9</v>
      </c>
      <c r="J7" s="157">
        <v>10</v>
      </c>
      <c r="K7" s="157">
        <v>11</v>
      </c>
      <c r="L7" s="157">
        <v>12</v>
      </c>
      <c r="M7" s="157">
        <v>13</v>
      </c>
      <c r="N7" s="157">
        <v>14</v>
      </c>
      <c r="O7" s="46"/>
      <c r="P7" s="48"/>
    </row>
    <row r="8" spans="1:16" s="47" customFormat="1" ht="49.5" customHeight="1">
      <c r="A8" s="157" t="s">
        <v>13</v>
      </c>
      <c r="B8" s="219" t="s">
        <v>216</v>
      </c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20"/>
      <c r="P8" s="220"/>
    </row>
    <row r="9" spans="1:16" s="47" customFormat="1" ht="93.75" customHeight="1">
      <c r="A9" s="158" t="s">
        <v>14</v>
      </c>
      <c r="B9" s="159" t="s">
        <v>111</v>
      </c>
      <c r="C9" s="160">
        <v>0</v>
      </c>
      <c r="D9" s="161">
        <f>D17</f>
        <v>250407.84568066761</v>
      </c>
      <c r="E9" s="162">
        <f>D9</f>
        <v>250407.84568066761</v>
      </c>
      <c r="F9" s="162">
        <f>E9</f>
        <v>250407.84568066761</v>
      </c>
      <c r="G9" s="161">
        <f>D9+G17</f>
        <v>956700.81368469051</v>
      </c>
      <c r="H9" s="160">
        <f t="shared" ref="H9:M9" si="0">G9+H17+H15</f>
        <v>2183582.2006995496</v>
      </c>
      <c r="I9" s="160">
        <f t="shared" si="0"/>
        <v>3532461.8854936585</v>
      </c>
      <c r="J9" s="160">
        <f t="shared" si="0"/>
        <v>4857447.8198324665</v>
      </c>
      <c r="K9" s="160">
        <f t="shared" si="0"/>
        <v>5811594.2016503001</v>
      </c>
      <c r="L9" s="160">
        <f t="shared" si="0"/>
        <v>6452115.1229464766</v>
      </c>
      <c r="M9" s="160">
        <f t="shared" si="0"/>
        <v>6975967.7465649676</v>
      </c>
      <c r="N9" s="162">
        <f>4493463.9+N15</f>
        <v>5017316.5</v>
      </c>
      <c r="O9" s="49"/>
    </row>
    <row r="10" spans="1:16" s="47" customFormat="1" ht="30.75" hidden="1" customHeight="1">
      <c r="A10" s="157" t="s">
        <v>58</v>
      </c>
      <c r="B10" s="219" t="s">
        <v>203</v>
      </c>
      <c r="C10" s="219"/>
      <c r="D10" s="219"/>
      <c r="E10" s="219"/>
      <c r="F10" s="219"/>
      <c r="G10" s="219"/>
      <c r="H10" s="219"/>
      <c r="I10" s="219"/>
      <c r="J10" s="219"/>
      <c r="K10" s="219"/>
      <c r="L10" s="219"/>
      <c r="M10" s="219"/>
      <c r="N10" s="219"/>
      <c r="O10" s="46"/>
    </row>
    <row r="11" spans="1:16" s="47" customFormat="1" ht="82.5" hidden="1" customHeight="1">
      <c r="A11" s="158" t="s">
        <v>71</v>
      </c>
      <c r="B11" s="159" t="s">
        <v>111</v>
      </c>
      <c r="C11" s="160"/>
      <c r="D11" s="160"/>
      <c r="E11" s="160"/>
      <c r="F11" s="160"/>
      <c r="G11" s="163"/>
      <c r="H11" s="163"/>
      <c r="I11" s="163"/>
      <c r="J11" s="163"/>
      <c r="K11" s="163"/>
      <c r="L11" s="163"/>
      <c r="M11" s="163"/>
      <c r="N11" s="163"/>
      <c r="O11" s="49"/>
    </row>
    <row r="12" spans="1:16" s="47" customFormat="1" ht="54.75" customHeight="1">
      <c r="A12" s="164" t="s">
        <v>58</v>
      </c>
      <c r="B12" s="219" t="s">
        <v>217</v>
      </c>
      <c r="C12" s="219"/>
      <c r="D12" s="219"/>
      <c r="E12" s="219"/>
      <c r="F12" s="219"/>
      <c r="G12" s="219"/>
      <c r="H12" s="219"/>
      <c r="I12" s="219"/>
      <c r="J12" s="219"/>
      <c r="K12" s="219"/>
      <c r="L12" s="219"/>
      <c r="M12" s="219"/>
      <c r="N12" s="219"/>
      <c r="O12" s="220"/>
      <c r="P12" s="220"/>
    </row>
    <row r="13" spans="1:16" s="47" customFormat="1" ht="69" customHeight="1">
      <c r="A13" s="158" t="s">
        <v>71</v>
      </c>
      <c r="B13" s="159" t="s">
        <v>133</v>
      </c>
      <c r="C13" s="160">
        <v>0</v>
      </c>
      <c r="D13" s="160">
        <v>0</v>
      </c>
      <c r="E13" s="160">
        <v>0</v>
      </c>
      <c r="F13" s="160">
        <v>0</v>
      </c>
      <c r="G13" s="160">
        <f>G23</f>
        <v>96900.00184645089</v>
      </c>
      <c r="H13" s="160">
        <f t="shared" ref="H13:M13" si="1">G13+H23</f>
        <v>215987.50411568949</v>
      </c>
      <c r="I13" s="160">
        <f t="shared" si="1"/>
        <v>359809.09776533255</v>
      </c>
      <c r="J13" s="160">
        <f t="shared" si="1"/>
        <v>523417.05542837281</v>
      </c>
      <c r="K13" s="160">
        <f t="shared" si="1"/>
        <v>642504.5576976114</v>
      </c>
      <c r="L13" s="160">
        <f t="shared" si="1"/>
        <v>746752.28695680213</v>
      </c>
      <c r="M13" s="160">
        <f t="shared" si="1"/>
        <v>843157.97061201546</v>
      </c>
      <c r="N13" s="162">
        <v>843158</v>
      </c>
      <c r="O13" s="49"/>
    </row>
    <row r="14" spans="1:16" s="170" customFormat="1" ht="45.75" customHeight="1">
      <c r="A14" s="165"/>
      <c r="B14" s="166" t="s">
        <v>56</v>
      </c>
      <c r="C14" s="167">
        <f>SUM(C9+C11+C13)</f>
        <v>0</v>
      </c>
      <c r="D14" s="167">
        <f t="shared" ref="D14:M14" si="2">SUM(D9+D11+D13)</f>
        <v>250407.84568066761</v>
      </c>
      <c r="E14" s="167">
        <f t="shared" si="2"/>
        <v>250407.84568066761</v>
      </c>
      <c r="F14" s="167">
        <f t="shared" si="2"/>
        <v>250407.84568066761</v>
      </c>
      <c r="G14" s="167">
        <f t="shared" si="2"/>
        <v>1053600.8155311414</v>
      </c>
      <c r="H14" s="167">
        <f t="shared" si="2"/>
        <v>2399569.7048152392</v>
      </c>
      <c r="I14" s="167">
        <f t="shared" si="2"/>
        <v>3892270.983258991</v>
      </c>
      <c r="J14" s="167">
        <f t="shared" si="2"/>
        <v>5380864.8752608392</v>
      </c>
      <c r="K14" s="167">
        <f t="shared" si="2"/>
        <v>6454098.7593479119</v>
      </c>
      <c r="L14" s="167">
        <f t="shared" si="2"/>
        <v>7198867.4099032786</v>
      </c>
      <c r="M14" s="167">
        <f t="shared" si="2"/>
        <v>7819125.7171769831</v>
      </c>
      <c r="N14" s="167">
        <f>SUM(N9+N11+N13)</f>
        <v>5860474.5</v>
      </c>
      <c r="O14" s="168"/>
      <c r="P14" s="169"/>
    </row>
    <row r="15" spans="1:16" ht="15.75">
      <c r="A15" s="38" t="s">
        <v>71</v>
      </c>
      <c r="B15" s="38" t="s">
        <v>206</v>
      </c>
      <c r="H15" s="38">
        <v>118795.79771822557</v>
      </c>
      <c r="I15" s="38">
        <v>268297.50511246815</v>
      </c>
      <c r="J15" s="38">
        <v>523852.62361849088</v>
      </c>
      <c r="K15" s="38">
        <v>523852.62361849088</v>
      </c>
      <c r="L15" s="38">
        <v>523852.62361849088</v>
      </c>
      <c r="M15" s="38">
        <v>523852.62361849088</v>
      </c>
      <c r="N15" s="38">
        <v>523852.6</v>
      </c>
      <c r="O15" s="168"/>
    </row>
    <row r="16" spans="1:16">
      <c r="B16" s="171"/>
      <c r="O16" s="50"/>
    </row>
    <row r="17" spans="1:14" ht="15.75">
      <c r="A17" s="158" t="s">
        <v>14</v>
      </c>
      <c r="B17" s="171">
        <v>87.999998323140602</v>
      </c>
      <c r="C17" s="172" t="s">
        <v>199</v>
      </c>
      <c r="D17" s="173">
        <f>220358.9+D18</f>
        <v>250407.84568066761</v>
      </c>
      <c r="E17" s="174"/>
      <c r="F17" s="174"/>
      <c r="G17" s="175">
        <f>621537.8+G18</f>
        <v>706292.96800402284</v>
      </c>
      <c r="H17" s="176">
        <f>975115.3+H18</f>
        <v>1108085.5892966334</v>
      </c>
      <c r="I17" s="176">
        <f>950912.3+I18</f>
        <v>1080582.1796816408</v>
      </c>
      <c r="J17" s="176">
        <f>704997.3+J18</f>
        <v>801133.3107203173</v>
      </c>
      <c r="K17" s="176">
        <f>378658.5+K18</f>
        <v>430293.75819934241</v>
      </c>
      <c r="L17" s="176">
        <f>102668.1+L18</f>
        <v>116668.29767768559</v>
      </c>
      <c r="M17" s="177"/>
      <c r="N17" s="177"/>
    </row>
    <row r="18" spans="1:14">
      <c r="B18" s="171">
        <f>100-B17</f>
        <v>12.000001676859398</v>
      </c>
      <c r="C18" s="172" t="s">
        <v>200</v>
      </c>
      <c r="D18" s="176">
        <f>220358.9*B18/B17</f>
        <v>30048.945680667603</v>
      </c>
      <c r="E18" s="176"/>
      <c r="F18" s="176"/>
      <c r="G18" s="176">
        <f>621537.8*B18/B17</f>
        <v>84755.168004022751</v>
      </c>
      <c r="H18" s="176">
        <f>975115.3*B18/B17</f>
        <v>132970.28929663336</v>
      </c>
      <c r="I18" s="176">
        <f>950912.3*B18/B17</f>
        <v>129669.87968164074</v>
      </c>
      <c r="J18" s="176">
        <f>704997.3*B18/B17</f>
        <v>96136.010720317296</v>
      </c>
      <c r="K18" s="176">
        <f>378658.5*B18/B17</f>
        <v>51635.25819934241</v>
      </c>
      <c r="L18" s="176">
        <f>102668.1*B18/B17</f>
        <v>14000.197677685584</v>
      </c>
      <c r="M18" s="177"/>
      <c r="N18" s="177"/>
    </row>
    <row r="19" spans="1:14">
      <c r="D19" s="177"/>
      <c r="E19" s="177"/>
      <c r="F19" s="177"/>
      <c r="G19" s="177"/>
      <c r="H19" s="177"/>
      <c r="I19" s="177"/>
      <c r="J19" s="177"/>
      <c r="K19" s="177"/>
      <c r="L19" s="177"/>
      <c r="M19" s="177"/>
      <c r="N19" s="177"/>
    </row>
    <row r="20" spans="1:14" ht="15.75">
      <c r="A20" s="158" t="s">
        <v>71</v>
      </c>
      <c r="D20" s="177"/>
      <c r="E20" s="177"/>
      <c r="F20" s="177"/>
      <c r="G20" s="177"/>
      <c r="H20" s="177">
        <f>104540.3+H21</f>
        <v>118795.79771822557</v>
      </c>
      <c r="I20" s="177">
        <f>131561.5+I21</f>
        <v>149501.70739424255</v>
      </c>
      <c r="J20" s="177">
        <f>224888.5+J21</f>
        <v>255555.11850602276</v>
      </c>
      <c r="K20" s="177"/>
      <c r="L20" s="177"/>
      <c r="M20" s="177"/>
      <c r="N20" s="177"/>
    </row>
    <row r="21" spans="1:14">
      <c r="D21" s="177"/>
      <c r="E21" s="177"/>
      <c r="F21" s="177"/>
      <c r="G21" s="177"/>
      <c r="H21" s="177">
        <f>104540.3*B18/B17</f>
        <v>14255.497718225566</v>
      </c>
      <c r="I21" s="177">
        <f>131561.5*B18/B17</f>
        <v>17940.207394242538</v>
      </c>
      <c r="J21" s="177">
        <f>224888.5*B18/B17</f>
        <v>30666.618506022751</v>
      </c>
      <c r="K21" s="177"/>
      <c r="L21" s="177"/>
      <c r="M21" s="177"/>
      <c r="N21" s="177"/>
    </row>
    <row r="22" spans="1:14">
      <c r="D22" s="177"/>
      <c r="E22" s="177"/>
      <c r="F22" s="177"/>
      <c r="G22" s="177"/>
      <c r="H22" s="177"/>
      <c r="I22" s="177"/>
      <c r="J22" s="177"/>
      <c r="K22" s="177"/>
      <c r="L22" s="177"/>
      <c r="M22" s="177"/>
      <c r="N22" s="177"/>
    </row>
    <row r="23" spans="1:14" ht="15.75">
      <c r="A23" s="158" t="s">
        <v>37</v>
      </c>
      <c r="D23" s="177"/>
      <c r="E23" s="177"/>
      <c r="F23" s="177"/>
      <c r="G23" s="177">
        <f>85272+G24</f>
        <v>96900.00184645089</v>
      </c>
      <c r="H23" s="177">
        <f>104797+H24</f>
        <v>119087.50226923861</v>
      </c>
      <c r="I23" s="177">
        <f>126563+I24</f>
        <v>143821.59364964307</v>
      </c>
      <c r="J23" s="177">
        <f>143975+J24</f>
        <v>163607.95766304026</v>
      </c>
      <c r="K23" s="177">
        <f>104797+K24</f>
        <v>119087.50226923861</v>
      </c>
      <c r="L23" s="177">
        <f>91738+L24</f>
        <v>104247.72925919073</v>
      </c>
      <c r="M23" s="177">
        <f>84837+M24</f>
        <v>96405.683655213375</v>
      </c>
      <c r="N23" s="177"/>
    </row>
    <row r="24" spans="1:14">
      <c r="D24" s="177"/>
      <c r="E24" s="177"/>
      <c r="F24" s="177"/>
      <c r="G24" s="177">
        <f>85272*B18/B17</f>
        <v>11628.001846450894</v>
      </c>
      <c r="H24" s="177">
        <f>104797*B18/B17</f>
        <v>14290.502269238605</v>
      </c>
      <c r="I24" s="177">
        <f>126563*B18/B17</f>
        <v>17258.593649643077</v>
      </c>
      <c r="J24" s="177">
        <f>143975*B18/B17</f>
        <v>19632.957663040244</v>
      </c>
      <c r="K24" s="177">
        <f>104797*B18/B17</f>
        <v>14290.502269238605</v>
      </c>
      <c r="L24" s="177">
        <f>91738*B18/B17</f>
        <v>12509.729259190735</v>
      </c>
      <c r="M24" s="177">
        <f>84837*B18/B17</f>
        <v>11568.68365521337</v>
      </c>
      <c r="N24" s="177"/>
    </row>
    <row r="25" spans="1:14">
      <c r="D25" s="177"/>
      <c r="E25" s="177"/>
      <c r="F25" s="177"/>
      <c r="G25" s="177"/>
      <c r="H25" s="177"/>
      <c r="I25" s="177"/>
      <c r="J25" s="177"/>
      <c r="K25" s="177"/>
      <c r="L25" s="177"/>
      <c r="M25" s="177"/>
      <c r="N25" s="177"/>
    </row>
  </sheetData>
  <mergeCells count="11">
    <mergeCell ref="A2:N2"/>
    <mergeCell ref="A3:N3"/>
    <mergeCell ref="A5:A6"/>
    <mergeCell ref="B5:B6"/>
    <mergeCell ref="C5:M5"/>
    <mergeCell ref="N5:N6"/>
    <mergeCell ref="B8:N8"/>
    <mergeCell ref="O8:P8"/>
    <mergeCell ref="B10:N10"/>
    <mergeCell ref="B12:N12"/>
    <mergeCell ref="O12:P12"/>
  </mergeCells>
  <printOptions horizontalCentered="1"/>
  <pageMargins left="0.39370078740157483" right="0.39370078740157483" top="1.1811023622047245" bottom="0.39370078740157483" header="0.31496062992125984" footer="0.51181102362204722"/>
  <pageSetup paperSize="9" scale="66" firstPageNumber="15" orientation="landscape" useFirstPageNumber="1" horizontalDpi="300" verticalDpi="300" r:id="rId1"/>
  <headerFooter>
    <oddHeader>&amp;C&amp;"Times New Roman,обычный"&amp;12&amp;P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S69"/>
  <sheetViews>
    <sheetView tabSelected="1" view="pageBreakPreview" topLeftCell="A44" zoomScale="70" zoomScaleNormal="70" zoomScaleSheetLayoutView="70" workbookViewId="0">
      <selection activeCell="B73" sqref="B73"/>
    </sheetView>
  </sheetViews>
  <sheetFormatPr defaultColWidth="9.140625" defaultRowHeight="15"/>
  <cols>
    <col min="1" max="1" width="10.42578125" style="51" customWidth="1"/>
    <col min="2" max="2" width="50.7109375" style="51" customWidth="1"/>
    <col min="3" max="3" width="14.7109375" style="51" customWidth="1"/>
    <col min="4" max="4" width="14" style="51" customWidth="1"/>
    <col min="5" max="5" width="14.7109375" style="51" customWidth="1"/>
    <col min="6" max="6" width="16.85546875" style="51" customWidth="1"/>
    <col min="7" max="7" width="19.28515625" style="51" customWidth="1"/>
    <col min="8" max="8" width="18.5703125" style="51" customWidth="1"/>
    <col min="9" max="9" width="14.85546875" style="51" customWidth="1"/>
    <col min="10" max="10" width="12.140625" style="51" customWidth="1"/>
    <col min="11" max="11" width="17.140625" style="51" customWidth="1"/>
    <col min="12" max="12" width="37.7109375" style="51" customWidth="1"/>
    <col min="13" max="13" width="18.7109375" style="51" hidden="1" customWidth="1"/>
    <col min="14" max="14" width="9.140625" style="51" bestFit="1" customWidth="1"/>
    <col min="15" max="16384" width="9.140625" style="51"/>
  </cols>
  <sheetData>
    <row r="1" spans="1:18" ht="96.75" customHeight="1">
      <c r="J1" s="231" t="s">
        <v>135</v>
      </c>
      <c r="K1" s="231"/>
      <c r="L1" s="231"/>
    </row>
    <row r="2" spans="1:18" ht="25.5" customHeight="1">
      <c r="J2" s="76"/>
      <c r="K2" s="76"/>
      <c r="L2" s="76"/>
    </row>
    <row r="3" spans="1:18" s="53" customFormat="1" ht="35.25" customHeight="1">
      <c r="A3" s="231" t="s">
        <v>134</v>
      </c>
      <c r="B3" s="231"/>
      <c r="C3" s="231"/>
      <c r="D3" s="231"/>
      <c r="E3" s="231"/>
      <c r="F3" s="231"/>
      <c r="G3" s="231"/>
      <c r="H3" s="231"/>
      <c r="I3" s="231"/>
      <c r="J3" s="231"/>
      <c r="K3" s="231"/>
      <c r="L3" s="231"/>
      <c r="M3" s="231"/>
    </row>
    <row r="4" spans="1:18" s="52" customFormat="1" ht="15.75">
      <c r="A4" s="54"/>
      <c r="B4" s="54"/>
      <c r="C4" s="54"/>
      <c r="D4" s="54"/>
      <c r="E4" s="54"/>
      <c r="F4" s="54"/>
      <c r="G4" s="54"/>
      <c r="H4" s="55"/>
      <c r="I4" s="54"/>
      <c r="J4" s="54"/>
      <c r="K4" s="54"/>
      <c r="L4" s="54"/>
      <c r="M4" s="54"/>
    </row>
    <row r="5" spans="1:18" s="52" customFormat="1" ht="16.5">
      <c r="A5" s="232" t="s">
        <v>85</v>
      </c>
      <c r="B5" s="232" t="s">
        <v>86</v>
      </c>
      <c r="C5" s="233" t="s">
        <v>87</v>
      </c>
      <c r="D5" s="233"/>
      <c r="E5" s="233" t="s">
        <v>88</v>
      </c>
      <c r="F5" s="233"/>
      <c r="G5" s="233" t="s">
        <v>89</v>
      </c>
      <c r="H5" s="232" t="s">
        <v>118</v>
      </c>
      <c r="I5" s="233" t="s">
        <v>90</v>
      </c>
      <c r="J5" s="233"/>
      <c r="K5" s="232" t="s">
        <v>91</v>
      </c>
      <c r="L5" s="233" t="s">
        <v>92</v>
      </c>
      <c r="M5" s="234" t="s">
        <v>63</v>
      </c>
    </row>
    <row r="6" spans="1:18" s="52" customFormat="1" ht="49.5">
      <c r="A6" s="232"/>
      <c r="B6" s="232"/>
      <c r="C6" s="66" t="s">
        <v>93</v>
      </c>
      <c r="D6" s="66" t="s">
        <v>94</v>
      </c>
      <c r="E6" s="66" t="s">
        <v>95</v>
      </c>
      <c r="F6" s="66" t="s">
        <v>96</v>
      </c>
      <c r="G6" s="233"/>
      <c r="H6" s="232"/>
      <c r="I6" s="66" t="s">
        <v>136</v>
      </c>
      <c r="J6" s="66" t="s">
        <v>64</v>
      </c>
      <c r="K6" s="232"/>
      <c r="L6" s="233"/>
      <c r="M6" s="234"/>
    </row>
    <row r="7" spans="1:18" s="52" customFormat="1" ht="16.5">
      <c r="A7" s="66">
        <v>1</v>
      </c>
      <c r="B7" s="66">
        <v>2</v>
      </c>
      <c r="C7" s="66">
        <v>3</v>
      </c>
      <c r="D7" s="66">
        <v>4</v>
      </c>
      <c r="E7" s="66">
        <v>5</v>
      </c>
      <c r="F7" s="66">
        <v>6</v>
      </c>
      <c r="G7" s="66">
        <v>7</v>
      </c>
      <c r="H7" s="67">
        <v>8</v>
      </c>
      <c r="I7" s="67">
        <v>9</v>
      </c>
      <c r="J7" s="67">
        <v>10</v>
      </c>
      <c r="K7" s="67">
        <v>11</v>
      </c>
      <c r="L7" s="67">
        <v>12</v>
      </c>
      <c r="M7" s="56">
        <v>13</v>
      </c>
    </row>
    <row r="8" spans="1:18" s="52" customFormat="1" ht="46.5" customHeight="1">
      <c r="A8" s="61" t="s">
        <v>13</v>
      </c>
      <c r="B8" s="225" t="s">
        <v>216</v>
      </c>
      <c r="C8" s="226"/>
      <c r="D8" s="226"/>
      <c r="E8" s="226"/>
      <c r="F8" s="226"/>
      <c r="G8" s="226"/>
      <c r="H8" s="226"/>
      <c r="I8" s="226"/>
      <c r="J8" s="226"/>
      <c r="K8" s="226"/>
      <c r="L8" s="227"/>
      <c r="M8" s="57"/>
      <c r="P8" s="52" t="s">
        <v>120</v>
      </c>
      <c r="Q8" s="52" t="s">
        <v>119</v>
      </c>
    </row>
    <row r="9" spans="1:18" s="52" customFormat="1" ht="191.25" customHeight="1">
      <c r="A9" s="61" t="s">
        <v>14</v>
      </c>
      <c r="B9" s="68" t="s">
        <v>220</v>
      </c>
      <c r="C9" s="75">
        <v>45658</v>
      </c>
      <c r="D9" s="75">
        <v>47848</v>
      </c>
      <c r="E9" s="61" t="s">
        <v>97</v>
      </c>
      <c r="F9" s="61" t="s">
        <v>97</v>
      </c>
      <c r="G9" s="61" t="s">
        <v>57</v>
      </c>
      <c r="H9" s="61" t="s">
        <v>97</v>
      </c>
      <c r="I9" s="69"/>
      <c r="J9" s="69"/>
      <c r="K9" s="70"/>
      <c r="L9" s="61" t="s">
        <v>176</v>
      </c>
      <c r="M9" s="58"/>
      <c r="R9" s="52" t="s">
        <v>120</v>
      </c>
    </row>
    <row r="10" spans="1:18" s="52" customFormat="1" ht="129.75" customHeight="1">
      <c r="A10" s="71" t="s">
        <v>98</v>
      </c>
      <c r="B10" s="72" t="s">
        <v>99</v>
      </c>
      <c r="C10" s="75"/>
      <c r="D10" s="75">
        <v>46108</v>
      </c>
      <c r="E10" s="61" t="s">
        <v>97</v>
      </c>
      <c r="F10" s="61" t="s">
        <v>97</v>
      </c>
      <c r="G10" s="61" t="s">
        <v>57</v>
      </c>
      <c r="H10" s="61" t="s">
        <v>97</v>
      </c>
      <c r="I10" s="61" t="s">
        <v>97</v>
      </c>
      <c r="J10" s="61" t="s">
        <v>97</v>
      </c>
      <c r="K10" s="61" t="s">
        <v>97</v>
      </c>
      <c r="L10" s="73" t="s">
        <v>177</v>
      </c>
      <c r="M10" s="58"/>
    </row>
    <row r="11" spans="1:18" s="52" customFormat="1" ht="49.5">
      <c r="A11" s="71" t="s">
        <v>100</v>
      </c>
      <c r="B11" s="72" t="s">
        <v>101</v>
      </c>
      <c r="C11" s="75"/>
      <c r="D11" s="75">
        <v>46200</v>
      </c>
      <c r="E11" s="61" t="s">
        <v>97</v>
      </c>
      <c r="F11" s="61" t="s">
        <v>97</v>
      </c>
      <c r="G11" s="61" t="s">
        <v>57</v>
      </c>
      <c r="H11" s="61" t="s">
        <v>97</v>
      </c>
      <c r="I11" s="61" t="s">
        <v>97</v>
      </c>
      <c r="J11" s="61" t="s">
        <v>97</v>
      </c>
      <c r="K11" s="61" t="s">
        <v>97</v>
      </c>
      <c r="L11" s="61" t="s">
        <v>138</v>
      </c>
      <c r="M11" s="58"/>
    </row>
    <row r="12" spans="1:18" s="52" customFormat="1" ht="49.5">
      <c r="A12" s="71" t="s">
        <v>102</v>
      </c>
      <c r="B12" s="72" t="s">
        <v>105</v>
      </c>
      <c r="C12" s="75"/>
      <c r="D12" s="75">
        <v>46295</v>
      </c>
      <c r="E12" s="61" t="s">
        <v>97</v>
      </c>
      <c r="F12" s="61" t="s">
        <v>97</v>
      </c>
      <c r="G12" s="61" t="s">
        <v>57</v>
      </c>
      <c r="H12" s="61" t="s">
        <v>97</v>
      </c>
      <c r="I12" s="61" t="s">
        <v>97</v>
      </c>
      <c r="J12" s="61" t="s">
        <v>97</v>
      </c>
      <c r="K12" s="61" t="s">
        <v>97</v>
      </c>
      <c r="L12" s="61" t="s">
        <v>138</v>
      </c>
      <c r="M12" s="58"/>
    </row>
    <row r="13" spans="1:18" s="52" customFormat="1" ht="66">
      <c r="A13" s="71" t="s">
        <v>104</v>
      </c>
      <c r="B13" s="72" t="s">
        <v>173</v>
      </c>
      <c r="C13" s="75"/>
      <c r="D13" s="75">
        <v>46295</v>
      </c>
      <c r="E13" s="61" t="s">
        <v>97</v>
      </c>
      <c r="F13" s="61" t="s">
        <v>97</v>
      </c>
      <c r="G13" s="61" t="s">
        <v>57</v>
      </c>
      <c r="H13" s="61" t="s">
        <v>97</v>
      </c>
      <c r="I13" s="61" t="s">
        <v>97</v>
      </c>
      <c r="J13" s="61" t="s">
        <v>97</v>
      </c>
      <c r="K13" s="61" t="s">
        <v>97</v>
      </c>
      <c r="L13" s="61" t="s">
        <v>138</v>
      </c>
      <c r="M13" s="59"/>
    </row>
    <row r="14" spans="1:18" s="52" customFormat="1" ht="49.5">
      <c r="A14" s="71" t="s">
        <v>106</v>
      </c>
      <c r="B14" s="72" t="s">
        <v>103</v>
      </c>
      <c r="C14" s="75"/>
      <c r="D14" s="75">
        <v>46381</v>
      </c>
      <c r="E14" s="61" t="s">
        <v>97</v>
      </c>
      <c r="F14" s="61" t="s">
        <v>97</v>
      </c>
      <c r="G14" s="61" t="s">
        <v>57</v>
      </c>
      <c r="H14" s="61" t="s">
        <v>97</v>
      </c>
      <c r="I14" s="61" t="s">
        <v>97</v>
      </c>
      <c r="J14" s="61" t="s">
        <v>97</v>
      </c>
      <c r="K14" s="61" t="s">
        <v>97</v>
      </c>
      <c r="L14" s="61" t="s">
        <v>138</v>
      </c>
      <c r="M14" s="58"/>
    </row>
    <row r="15" spans="1:18" s="52" customFormat="1" ht="49.5">
      <c r="A15" s="71" t="s">
        <v>108</v>
      </c>
      <c r="B15" s="72" t="s">
        <v>107</v>
      </c>
      <c r="C15" s="75"/>
      <c r="D15" s="75">
        <v>46381</v>
      </c>
      <c r="E15" s="61" t="s">
        <v>97</v>
      </c>
      <c r="F15" s="61" t="s">
        <v>97</v>
      </c>
      <c r="G15" s="61" t="s">
        <v>57</v>
      </c>
      <c r="H15" s="61" t="s">
        <v>97</v>
      </c>
      <c r="I15" s="61" t="s">
        <v>97</v>
      </c>
      <c r="J15" s="61" t="s">
        <v>97</v>
      </c>
      <c r="K15" s="61" t="s">
        <v>97</v>
      </c>
      <c r="L15" s="61" t="s">
        <v>138</v>
      </c>
      <c r="M15" s="58"/>
    </row>
    <row r="16" spans="1:18" s="52" customFormat="1" ht="66">
      <c r="A16" s="71" t="s">
        <v>116</v>
      </c>
      <c r="B16" s="72" t="s">
        <v>180</v>
      </c>
      <c r="C16" s="75"/>
      <c r="D16" s="75">
        <v>46381</v>
      </c>
      <c r="E16" s="61" t="s">
        <v>97</v>
      </c>
      <c r="F16" s="61" t="s">
        <v>97</v>
      </c>
      <c r="G16" s="61" t="s">
        <v>57</v>
      </c>
      <c r="H16" s="61" t="s">
        <v>97</v>
      </c>
      <c r="I16" s="61" t="s">
        <v>97</v>
      </c>
      <c r="J16" s="61" t="s">
        <v>97</v>
      </c>
      <c r="K16" s="61" t="s">
        <v>97</v>
      </c>
      <c r="L16" s="61" t="s">
        <v>138</v>
      </c>
      <c r="M16" s="58"/>
    </row>
    <row r="17" spans="1:13" s="52" customFormat="1" ht="120" customHeight="1">
      <c r="A17" s="71" t="s">
        <v>117</v>
      </c>
      <c r="B17" s="72" t="s">
        <v>99</v>
      </c>
      <c r="C17" s="75"/>
      <c r="D17" s="75">
        <v>46472</v>
      </c>
      <c r="E17" s="61" t="s">
        <v>97</v>
      </c>
      <c r="F17" s="61" t="s">
        <v>97</v>
      </c>
      <c r="G17" s="61" t="s">
        <v>57</v>
      </c>
      <c r="H17" s="61" t="s">
        <v>97</v>
      </c>
      <c r="I17" s="61" t="s">
        <v>97</v>
      </c>
      <c r="J17" s="61" t="s">
        <v>97</v>
      </c>
      <c r="K17" s="61" t="s">
        <v>97</v>
      </c>
      <c r="L17" s="73" t="s">
        <v>177</v>
      </c>
      <c r="M17" s="58"/>
    </row>
    <row r="18" spans="1:13" s="52" customFormat="1" ht="49.5">
      <c r="A18" s="71" t="s">
        <v>139</v>
      </c>
      <c r="B18" s="72" t="s">
        <v>101</v>
      </c>
      <c r="C18" s="75"/>
      <c r="D18" s="75">
        <v>46563</v>
      </c>
      <c r="E18" s="61" t="s">
        <v>97</v>
      </c>
      <c r="F18" s="61" t="s">
        <v>97</v>
      </c>
      <c r="G18" s="61" t="s">
        <v>57</v>
      </c>
      <c r="H18" s="61" t="s">
        <v>97</v>
      </c>
      <c r="I18" s="61" t="s">
        <v>97</v>
      </c>
      <c r="J18" s="61" t="s">
        <v>97</v>
      </c>
      <c r="K18" s="61" t="s">
        <v>97</v>
      </c>
      <c r="L18" s="61" t="s">
        <v>138</v>
      </c>
      <c r="M18" s="58"/>
    </row>
    <row r="19" spans="1:13" s="52" customFormat="1" ht="49.5">
      <c r="A19" s="71" t="s">
        <v>140</v>
      </c>
      <c r="B19" s="72" t="s">
        <v>105</v>
      </c>
      <c r="C19" s="75"/>
      <c r="D19" s="75">
        <v>46660</v>
      </c>
      <c r="E19" s="61" t="s">
        <v>97</v>
      </c>
      <c r="F19" s="61" t="s">
        <v>97</v>
      </c>
      <c r="G19" s="61" t="s">
        <v>57</v>
      </c>
      <c r="H19" s="61" t="s">
        <v>97</v>
      </c>
      <c r="I19" s="61" t="s">
        <v>97</v>
      </c>
      <c r="J19" s="61" t="s">
        <v>97</v>
      </c>
      <c r="K19" s="61" t="s">
        <v>97</v>
      </c>
      <c r="L19" s="61" t="s">
        <v>138</v>
      </c>
      <c r="M19" s="58"/>
    </row>
    <row r="20" spans="1:13" s="52" customFormat="1" ht="66">
      <c r="A20" s="71" t="s">
        <v>141</v>
      </c>
      <c r="B20" s="72" t="s">
        <v>173</v>
      </c>
      <c r="C20" s="75"/>
      <c r="D20" s="75">
        <v>46660</v>
      </c>
      <c r="E20" s="61" t="s">
        <v>97</v>
      </c>
      <c r="F20" s="61" t="s">
        <v>97</v>
      </c>
      <c r="G20" s="61" t="s">
        <v>57</v>
      </c>
      <c r="H20" s="61" t="s">
        <v>97</v>
      </c>
      <c r="I20" s="61" t="s">
        <v>97</v>
      </c>
      <c r="J20" s="61" t="s">
        <v>97</v>
      </c>
      <c r="K20" s="61" t="s">
        <v>97</v>
      </c>
      <c r="L20" s="61" t="s">
        <v>138</v>
      </c>
      <c r="M20" s="58"/>
    </row>
    <row r="21" spans="1:13" s="52" customFormat="1" ht="49.5">
      <c r="A21" s="71" t="s">
        <v>142</v>
      </c>
      <c r="B21" s="72" t="s">
        <v>103</v>
      </c>
      <c r="C21" s="75"/>
      <c r="D21" s="75">
        <v>46748</v>
      </c>
      <c r="E21" s="61" t="s">
        <v>97</v>
      </c>
      <c r="F21" s="61" t="s">
        <v>97</v>
      </c>
      <c r="G21" s="61" t="s">
        <v>57</v>
      </c>
      <c r="H21" s="61" t="s">
        <v>97</v>
      </c>
      <c r="I21" s="61" t="s">
        <v>97</v>
      </c>
      <c r="J21" s="61" t="s">
        <v>97</v>
      </c>
      <c r="K21" s="61" t="s">
        <v>97</v>
      </c>
      <c r="L21" s="61" t="s">
        <v>138</v>
      </c>
      <c r="M21" s="58"/>
    </row>
    <row r="22" spans="1:13" s="52" customFormat="1" ht="49.5">
      <c r="A22" s="71" t="s">
        <v>143</v>
      </c>
      <c r="B22" s="72" t="s">
        <v>107</v>
      </c>
      <c r="C22" s="75"/>
      <c r="D22" s="75">
        <v>46748</v>
      </c>
      <c r="E22" s="61" t="s">
        <v>97</v>
      </c>
      <c r="F22" s="61" t="s">
        <v>97</v>
      </c>
      <c r="G22" s="61" t="s">
        <v>57</v>
      </c>
      <c r="H22" s="61" t="s">
        <v>97</v>
      </c>
      <c r="I22" s="61" t="s">
        <v>97</v>
      </c>
      <c r="J22" s="61" t="s">
        <v>97</v>
      </c>
      <c r="K22" s="61" t="s">
        <v>97</v>
      </c>
      <c r="L22" s="61" t="s">
        <v>138</v>
      </c>
      <c r="M22" s="58"/>
    </row>
    <row r="23" spans="1:13" s="52" customFormat="1" ht="66">
      <c r="A23" s="71" t="s">
        <v>144</v>
      </c>
      <c r="B23" s="72" t="s">
        <v>181</v>
      </c>
      <c r="C23" s="75"/>
      <c r="D23" s="75">
        <v>46748</v>
      </c>
      <c r="E23" s="61" t="s">
        <v>97</v>
      </c>
      <c r="F23" s="61" t="s">
        <v>97</v>
      </c>
      <c r="G23" s="61" t="s">
        <v>57</v>
      </c>
      <c r="H23" s="61" t="s">
        <v>97</v>
      </c>
      <c r="I23" s="61" t="s">
        <v>97</v>
      </c>
      <c r="J23" s="61" t="s">
        <v>97</v>
      </c>
      <c r="K23" s="61" t="s">
        <v>97</v>
      </c>
      <c r="L23" s="61" t="s">
        <v>138</v>
      </c>
      <c r="M23" s="58"/>
    </row>
    <row r="24" spans="1:13" s="52" customFormat="1" ht="126.75" customHeight="1">
      <c r="A24" s="71" t="s">
        <v>145</v>
      </c>
      <c r="B24" s="72" t="s">
        <v>99</v>
      </c>
      <c r="C24" s="75"/>
      <c r="D24" s="75">
        <v>46842</v>
      </c>
      <c r="E24" s="61" t="s">
        <v>97</v>
      </c>
      <c r="F24" s="61" t="s">
        <v>97</v>
      </c>
      <c r="G24" s="61" t="s">
        <v>57</v>
      </c>
      <c r="H24" s="61" t="s">
        <v>97</v>
      </c>
      <c r="I24" s="61" t="s">
        <v>97</v>
      </c>
      <c r="J24" s="61" t="s">
        <v>97</v>
      </c>
      <c r="K24" s="61" t="s">
        <v>97</v>
      </c>
      <c r="L24" s="73" t="s">
        <v>177</v>
      </c>
      <c r="M24" s="58"/>
    </row>
    <row r="25" spans="1:13" s="52" customFormat="1" ht="49.5">
      <c r="A25" s="71" t="s">
        <v>146</v>
      </c>
      <c r="B25" s="72" t="s">
        <v>101</v>
      </c>
      <c r="C25" s="75"/>
      <c r="D25" s="75">
        <v>46934</v>
      </c>
      <c r="E25" s="61" t="s">
        <v>97</v>
      </c>
      <c r="F25" s="61" t="s">
        <v>97</v>
      </c>
      <c r="G25" s="61" t="s">
        <v>57</v>
      </c>
      <c r="H25" s="61" t="s">
        <v>97</v>
      </c>
      <c r="I25" s="61" t="s">
        <v>97</v>
      </c>
      <c r="J25" s="61" t="s">
        <v>97</v>
      </c>
      <c r="K25" s="61" t="s">
        <v>97</v>
      </c>
      <c r="L25" s="61" t="s">
        <v>138</v>
      </c>
      <c r="M25" s="58"/>
    </row>
    <row r="26" spans="1:13" s="52" customFormat="1" ht="49.5">
      <c r="A26" s="71" t="s">
        <v>147</v>
      </c>
      <c r="B26" s="72" t="s">
        <v>105</v>
      </c>
      <c r="C26" s="75"/>
      <c r="D26" s="75">
        <v>47025</v>
      </c>
      <c r="E26" s="61" t="s">
        <v>97</v>
      </c>
      <c r="F26" s="61" t="s">
        <v>97</v>
      </c>
      <c r="G26" s="61" t="s">
        <v>57</v>
      </c>
      <c r="H26" s="61" t="s">
        <v>97</v>
      </c>
      <c r="I26" s="61" t="s">
        <v>97</v>
      </c>
      <c r="J26" s="61" t="s">
        <v>97</v>
      </c>
      <c r="K26" s="61" t="s">
        <v>97</v>
      </c>
      <c r="L26" s="61" t="s">
        <v>138</v>
      </c>
      <c r="M26" s="58"/>
    </row>
    <row r="27" spans="1:13" s="52" customFormat="1" ht="66">
      <c r="A27" s="71" t="s">
        <v>148</v>
      </c>
      <c r="B27" s="72" t="s">
        <v>173</v>
      </c>
      <c r="C27" s="75"/>
      <c r="D27" s="75">
        <v>47025</v>
      </c>
      <c r="E27" s="61" t="s">
        <v>97</v>
      </c>
      <c r="F27" s="61" t="s">
        <v>97</v>
      </c>
      <c r="G27" s="61" t="s">
        <v>57</v>
      </c>
      <c r="H27" s="61" t="s">
        <v>97</v>
      </c>
      <c r="I27" s="61" t="s">
        <v>97</v>
      </c>
      <c r="J27" s="61" t="s">
        <v>97</v>
      </c>
      <c r="K27" s="61" t="s">
        <v>97</v>
      </c>
      <c r="L27" s="61" t="s">
        <v>138</v>
      </c>
      <c r="M27" s="58"/>
    </row>
    <row r="28" spans="1:13" s="52" customFormat="1" ht="49.5">
      <c r="A28" s="71" t="s">
        <v>149</v>
      </c>
      <c r="B28" s="72" t="s">
        <v>103</v>
      </c>
      <c r="C28" s="75"/>
      <c r="D28" s="75">
        <v>47116</v>
      </c>
      <c r="E28" s="61" t="s">
        <v>97</v>
      </c>
      <c r="F28" s="61" t="s">
        <v>97</v>
      </c>
      <c r="G28" s="61" t="s">
        <v>57</v>
      </c>
      <c r="H28" s="61" t="s">
        <v>97</v>
      </c>
      <c r="I28" s="61" t="s">
        <v>97</v>
      </c>
      <c r="J28" s="61" t="s">
        <v>97</v>
      </c>
      <c r="K28" s="61" t="s">
        <v>97</v>
      </c>
      <c r="L28" s="61" t="s">
        <v>138</v>
      </c>
      <c r="M28" s="58"/>
    </row>
    <row r="29" spans="1:13" s="52" customFormat="1" ht="49.5">
      <c r="A29" s="71" t="s">
        <v>150</v>
      </c>
      <c r="B29" s="72" t="s">
        <v>107</v>
      </c>
      <c r="C29" s="75"/>
      <c r="D29" s="75">
        <v>47116</v>
      </c>
      <c r="E29" s="61" t="s">
        <v>97</v>
      </c>
      <c r="F29" s="61" t="s">
        <v>97</v>
      </c>
      <c r="G29" s="61" t="s">
        <v>57</v>
      </c>
      <c r="H29" s="61" t="s">
        <v>97</v>
      </c>
      <c r="I29" s="61" t="s">
        <v>97</v>
      </c>
      <c r="J29" s="61" t="s">
        <v>97</v>
      </c>
      <c r="K29" s="61" t="s">
        <v>97</v>
      </c>
      <c r="L29" s="61" t="s">
        <v>138</v>
      </c>
      <c r="M29" s="58"/>
    </row>
    <row r="30" spans="1:13" s="52" customFormat="1" ht="66">
      <c r="A30" s="71" t="s">
        <v>172</v>
      </c>
      <c r="B30" s="72" t="s">
        <v>182</v>
      </c>
      <c r="C30" s="75"/>
      <c r="D30" s="75">
        <v>47116</v>
      </c>
      <c r="E30" s="61" t="s">
        <v>97</v>
      </c>
      <c r="F30" s="61" t="s">
        <v>97</v>
      </c>
      <c r="G30" s="61" t="s">
        <v>57</v>
      </c>
      <c r="H30" s="61" t="s">
        <v>97</v>
      </c>
      <c r="I30" s="61" t="s">
        <v>97</v>
      </c>
      <c r="J30" s="61" t="s">
        <v>97</v>
      </c>
      <c r="K30" s="61" t="s">
        <v>97</v>
      </c>
      <c r="L30" s="61" t="s">
        <v>138</v>
      </c>
      <c r="M30" s="58"/>
    </row>
    <row r="31" spans="1:13" s="52" customFormat="1" ht="124.5" customHeight="1">
      <c r="A31" s="71" t="s">
        <v>151</v>
      </c>
      <c r="B31" s="72" t="s">
        <v>99</v>
      </c>
      <c r="C31" s="75"/>
      <c r="D31" s="75">
        <v>47207</v>
      </c>
      <c r="E31" s="61" t="s">
        <v>97</v>
      </c>
      <c r="F31" s="61" t="s">
        <v>97</v>
      </c>
      <c r="G31" s="61" t="s">
        <v>57</v>
      </c>
      <c r="H31" s="61" t="s">
        <v>97</v>
      </c>
      <c r="I31" s="61" t="s">
        <v>97</v>
      </c>
      <c r="J31" s="61" t="s">
        <v>97</v>
      </c>
      <c r="K31" s="61" t="s">
        <v>97</v>
      </c>
      <c r="L31" s="73" t="s">
        <v>177</v>
      </c>
      <c r="M31" s="58"/>
    </row>
    <row r="32" spans="1:13" s="52" customFormat="1" ht="49.5">
      <c r="A32" s="71" t="s">
        <v>171</v>
      </c>
      <c r="B32" s="72" t="s">
        <v>101</v>
      </c>
      <c r="C32" s="75"/>
      <c r="D32" s="75">
        <v>47298</v>
      </c>
      <c r="E32" s="61" t="s">
        <v>97</v>
      </c>
      <c r="F32" s="61" t="s">
        <v>97</v>
      </c>
      <c r="G32" s="61" t="s">
        <v>57</v>
      </c>
      <c r="H32" s="61" t="s">
        <v>97</v>
      </c>
      <c r="I32" s="61" t="s">
        <v>97</v>
      </c>
      <c r="J32" s="61" t="s">
        <v>97</v>
      </c>
      <c r="K32" s="61" t="s">
        <v>97</v>
      </c>
      <c r="L32" s="61" t="s">
        <v>138</v>
      </c>
      <c r="M32" s="58"/>
    </row>
    <row r="33" spans="1:13" s="52" customFormat="1" ht="49.5">
      <c r="A33" s="71" t="s">
        <v>152</v>
      </c>
      <c r="B33" s="72" t="s">
        <v>105</v>
      </c>
      <c r="C33" s="75"/>
      <c r="D33" s="75">
        <v>47389</v>
      </c>
      <c r="E33" s="61" t="s">
        <v>97</v>
      </c>
      <c r="F33" s="61" t="s">
        <v>97</v>
      </c>
      <c r="G33" s="61" t="s">
        <v>57</v>
      </c>
      <c r="H33" s="61" t="s">
        <v>97</v>
      </c>
      <c r="I33" s="61" t="s">
        <v>97</v>
      </c>
      <c r="J33" s="61" t="s">
        <v>97</v>
      </c>
      <c r="K33" s="61" t="s">
        <v>97</v>
      </c>
      <c r="L33" s="61" t="s">
        <v>138</v>
      </c>
      <c r="M33" s="58"/>
    </row>
    <row r="34" spans="1:13" s="52" customFormat="1" ht="85.5" customHeight="1">
      <c r="A34" s="71" t="s">
        <v>153</v>
      </c>
      <c r="B34" s="72" t="s">
        <v>173</v>
      </c>
      <c r="C34" s="75"/>
      <c r="D34" s="75">
        <v>47389</v>
      </c>
      <c r="E34" s="61" t="s">
        <v>97</v>
      </c>
      <c r="F34" s="61" t="s">
        <v>97</v>
      </c>
      <c r="G34" s="61" t="s">
        <v>57</v>
      </c>
      <c r="H34" s="61" t="s">
        <v>97</v>
      </c>
      <c r="I34" s="61" t="s">
        <v>97</v>
      </c>
      <c r="J34" s="61" t="s">
        <v>97</v>
      </c>
      <c r="K34" s="61" t="s">
        <v>97</v>
      </c>
      <c r="L34" s="61" t="s">
        <v>138</v>
      </c>
      <c r="M34" s="58"/>
    </row>
    <row r="35" spans="1:13" s="52" customFormat="1" ht="49.5">
      <c r="A35" s="71" t="s">
        <v>154</v>
      </c>
      <c r="B35" s="72" t="s">
        <v>103</v>
      </c>
      <c r="C35" s="75"/>
      <c r="D35" s="75">
        <v>47480</v>
      </c>
      <c r="E35" s="61" t="s">
        <v>97</v>
      </c>
      <c r="F35" s="61" t="s">
        <v>97</v>
      </c>
      <c r="G35" s="61" t="s">
        <v>57</v>
      </c>
      <c r="H35" s="61" t="s">
        <v>97</v>
      </c>
      <c r="I35" s="61" t="s">
        <v>97</v>
      </c>
      <c r="J35" s="61" t="s">
        <v>97</v>
      </c>
      <c r="K35" s="61" t="s">
        <v>97</v>
      </c>
      <c r="L35" s="61" t="s">
        <v>138</v>
      </c>
      <c r="M35" s="58"/>
    </row>
    <row r="36" spans="1:13" s="52" customFormat="1" ht="58.5" customHeight="1">
      <c r="A36" s="71" t="s">
        <v>155</v>
      </c>
      <c r="B36" s="72" t="s">
        <v>107</v>
      </c>
      <c r="C36" s="75"/>
      <c r="D36" s="75">
        <v>47480</v>
      </c>
      <c r="E36" s="61" t="s">
        <v>97</v>
      </c>
      <c r="F36" s="61" t="s">
        <v>97</v>
      </c>
      <c r="G36" s="61" t="s">
        <v>57</v>
      </c>
      <c r="H36" s="61" t="s">
        <v>97</v>
      </c>
      <c r="I36" s="61" t="s">
        <v>97</v>
      </c>
      <c r="J36" s="61" t="s">
        <v>97</v>
      </c>
      <c r="K36" s="61" t="s">
        <v>97</v>
      </c>
      <c r="L36" s="61" t="s">
        <v>138</v>
      </c>
      <c r="M36" s="58"/>
    </row>
    <row r="37" spans="1:13" s="52" customFormat="1" ht="72.75" customHeight="1">
      <c r="A37" s="71" t="s">
        <v>170</v>
      </c>
      <c r="B37" s="72" t="s">
        <v>183</v>
      </c>
      <c r="C37" s="75"/>
      <c r="D37" s="75">
        <v>47480</v>
      </c>
      <c r="E37" s="61" t="s">
        <v>97</v>
      </c>
      <c r="F37" s="61" t="s">
        <v>97</v>
      </c>
      <c r="G37" s="61" t="s">
        <v>57</v>
      </c>
      <c r="H37" s="61" t="s">
        <v>97</v>
      </c>
      <c r="I37" s="61" t="s">
        <v>97</v>
      </c>
      <c r="J37" s="61" t="s">
        <v>97</v>
      </c>
      <c r="K37" s="61" t="s">
        <v>97</v>
      </c>
      <c r="L37" s="61" t="s">
        <v>138</v>
      </c>
      <c r="M37" s="58"/>
    </row>
    <row r="38" spans="1:13" s="52" customFormat="1" ht="119.25" customHeight="1">
      <c r="A38" s="71" t="s">
        <v>156</v>
      </c>
      <c r="B38" s="72" t="s">
        <v>99</v>
      </c>
      <c r="C38" s="75"/>
      <c r="D38" s="75">
        <v>47571</v>
      </c>
      <c r="E38" s="61" t="s">
        <v>97</v>
      </c>
      <c r="F38" s="61" t="s">
        <v>97</v>
      </c>
      <c r="G38" s="61" t="s">
        <v>57</v>
      </c>
      <c r="H38" s="61" t="s">
        <v>97</v>
      </c>
      <c r="I38" s="61" t="s">
        <v>97</v>
      </c>
      <c r="J38" s="61" t="s">
        <v>97</v>
      </c>
      <c r="K38" s="61" t="s">
        <v>97</v>
      </c>
      <c r="L38" s="73" t="s">
        <v>177</v>
      </c>
      <c r="M38" s="58"/>
    </row>
    <row r="39" spans="1:13" s="52" customFormat="1" ht="64.5" customHeight="1">
      <c r="A39" s="71" t="s">
        <v>169</v>
      </c>
      <c r="B39" s="72" t="s">
        <v>101</v>
      </c>
      <c r="C39" s="75"/>
      <c r="D39" s="75">
        <v>47662</v>
      </c>
      <c r="E39" s="61" t="s">
        <v>97</v>
      </c>
      <c r="F39" s="61" t="s">
        <v>97</v>
      </c>
      <c r="G39" s="61" t="s">
        <v>57</v>
      </c>
      <c r="H39" s="61" t="s">
        <v>97</v>
      </c>
      <c r="I39" s="61" t="s">
        <v>97</v>
      </c>
      <c r="J39" s="61" t="s">
        <v>97</v>
      </c>
      <c r="K39" s="61" t="s">
        <v>97</v>
      </c>
      <c r="L39" s="61" t="s">
        <v>138</v>
      </c>
      <c r="M39" s="58"/>
    </row>
    <row r="40" spans="1:13" s="52" customFormat="1" ht="49.5">
      <c r="A40" s="71" t="s">
        <v>157</v>
      </c>
      <c r="B40" s="72" t="s">
        <v>105</v>
      </c>
      <c r="C40" s="75"/>
      <c r="D40" s="75">
        <v>47753</v>
      </c>
      <c r="E40" s="61" t="s">
        <v>97</v>
      </c>
      <c r="F40" s="61" t="s">
        <v>97</v>
      </c>
      <c r="G40" s="61" t="s">
        <v>57</v>
      </c>
      <c r="H40" s="61" t="s">
        <v>97</v>
      </c>
      <c r="I40" s="61" t="s">
        <v>97</v>
      </c>
      <c r="J40" s="61" t="s">
        <v>97</v>
      </c>
      <c r="K40" s="61" t="s">
        <v>97</v>
      </c>
      <c r="L40" s="61" t="s">
        <v>138</v>
      </c>
      <c r="M40" s="58"/>
    </row>
    <row r="41" spans="1:13" s="52" customFormat="1" ht="81" customHeight="1">
      <c r="A41" s="71" t="s">
        <v>158</v>
      </c>
      <c r="B41" s="72" t="s">
        <v>173</v>
      </c>
      <c r="C41" s="75"/>
      <c r="D41" s="75">
        <v>47756</v>
      </c>
      <c r="E41" s="61" t="s">
        <v>97</v>
      </c>
      <c r="F41" s="61" t="s">
        <v>97</v>
      </c>
      <c r="G41" s="61" t="s">
        <v>57</v>
      </c>
      <c r="H41" s="61" t="s">
        <v>97</v>
      </c>
      <c r="I41" s="61" t="s">
        <v>97</v>
      </c>
      <c r="J41" s="61" t="s">
        <v>97</v>
      </c>
      <c r="K41" s="61" t="s">
        <v>97</v>
      </c>
      <c r="L41" s="61" t="s">
        <v>138</v>
      </c>
      <c r="M41" s="58"/>
    </row>
    <row r="42" spans="1:13" s="52" customFormat="1" ht="64.5" customHeight="1">
      <c r="A42" s="71" t="s">
        <v>159</v>
      </c>
      <c r="B42" s="72" t="s">
        <v>103</v>
      </c>
      <c r="C42" s="75"/>
      <c r="D42" s="75">
        <v>47844</v>
      </c>
      <c r="E42" s="61" t="s">
        <v>97</v>
      </c>
      <c r="F42" s="61" t="s">
        <v>97</v>
      </c>
      <c r="G42" s="61" t="s">
        <v>57</v>
      </c>
      <c r="H42" s="61" t="s">
        <v>97</v>
      </c>
      <c r="I42" s="61" t="s">
        <v>97</v>
      </c>
      <c r="J42" s="61" t="s">
        <v>97</v>
      </c>
      <c r="K42" s="61" t="s">
        <v>97</v>
      </c>
      <c r="L42" s="61" t="s">
        <v>138</v>
      </c>
      <c r="M42" s="58"/>
    </row>
    <row r="43" spans="1:13" s="52" customFormat="1" ht="49.5">
      <c r="A43" s="71" t="s">
        <v>160</v>
      </c>
      <c r="B43" s="72" t="s">
        <v>107</v>
      </c>
      <c r="C43" s="75"/>
      <c r="D43" s="75">
        <v>47847</v>
      </c>
      <c r="E43" s="61" t="s">
        <v>97</v>
      </c>
      <c r="F43" s="61" t="s">
        <v>97</v>
      </c>
      <c r="G43" s="61" t="s">
        <v>57</v>
      </c>
      <c r="H43" s="61" t="s">
        <v>97</v>
      </c>
      <c r="I43" s="61" t="s">
        <v>97</v>
      </c>
      <c r="J43" s="61" t="s">
        <v>97</v>
      </c>
      <c r="K43" s="61" t="s">
        <v>97</v>
      </c>
      <c r="L43" s="61" t="s">
        <v>138</v>
      </c>
      <c r="M43" s="58"/>
    </row>
    <row r="44" spans="1:13" s="52" customFormat="1" ht="82.5" customHeight="1">
      <c r="A44" s="71" t="s">
        <v>168</v>
      </c>
      <c r="B44" s="72" t="s">
        <v>184</v>
      </c>
      <c r="C44" s="75"/>
      <c r="D44" s="75">
        <v>47847</v>
      </c>
      <c r="E44" s="61" t="s">
        <v>97</v>
      </c>
      <c r="F44" s="61" t="s">
        <v>97</v>
      </c>
      <c r="G44" s="61" t="s">
        <v>57</v>
      </c>
      <c r="H44" s="61" t="s">
        <v>97</v>
      </c>
      <c r="I44" s="61" t="s">
        <v>97</v>
      </c>
      <c r="J44" s="61" t="s">
        <v>97</v>
      </c>
      <c r="K44" s="61" t="s">
        <v>97</v>
      </c>
      <c r="L44" s="61" t="s">
        <v>138</v>
      </c>
      <c r="M44" s="58"/>
    </row>
    <row r="45" spans="1:13" s="52" customFormat="1" ht="51" hidden="1" customHeight="1">
      <c r="A45" s="61" t="s">
        <v>58</v>
      </c>
      <c r="B45" s="225" t="s">
        <v>204</v>
      </c>
      <c r="C45" s="226"/>
      <c r="D45" s="226"/>
      <c r="E45" s="226"/>
      <c r="F45" s="226"/>
      <c r="G45" s="226"/>
      <c r="H45" s="226"/>
      <c r="I45" s="226"/>
      <c r="J45" s="226"/>
      <c r="K45" s="226"/>
      <c r="L45" s="227"/>
      <c r="M45" s="58"/>
    </row>
    <row r="46" spans="1:13" s="52" customFormat="1" ht="156.75" hidden="1" customHeight="1">
      <c r="A46" s="71" t="s">
        <v>71</v>
      </c>
      <c r="B46" s="68" t="s">
        <v>179</v>
      </c>
      <c r="C46" s="75">
        <v>45658</v>
      </c>
      <c r="D46" s="75">
        <v>46386</v>
      </c>
      <c r="E46" s="61" t="s">
        <v>97</v>
      </c>
      <c r="F46" s="61" t="s">
        <v>97</v>
      </c>
      <c r="G46" s="61" t="s">
        <v>57</v>
      </c>
      <c r="H46" s="61" t="s">
        <v>97</v>
      </c>
      <c r="I46" s="69"/>
      <c r="J46" s="69"/>
      <c r="K46" s="70"/>
      <c r="L46" s="61" t="s">
        <v>137</v>
      </c>
      <c r="M46" s="59" t="s">
        <v>97</v>
      </c>
    </row>
    <row r="47" spans="1:13" ht="126" hidden="1" customHeight="1">
      <c r="A47" s="71" t="s">
        <v>161</v>
      </c>
      <c r="B47" s="72" t="s">
        <v>99</v>
      </c>
      <c r="C47" s="75"/>
      <c r="D47" s="75">
        <v>46111</v>
      </c>
      <c r="E47" s="61" t="s">
        <v>97</v>
      </c>
      <c r="F47" s="61" t="s">
        <v>97</v>
      </c>
      <c r="G47" s="61" t="s">
        <v>57</v>
      </c>
      <c r="H47" s="61" t="s">
        <v>97</v>
      </c>
      <c r="I47" s="61" t="s">
        <v>97</v>
      </c>
      <c r="J47" s="61" t="s">
        <v>97</v>
      </c>
      <c r="K47" s="61" t="s">
        <v>97</v>
      </c>
      <c r="L47" s="73" t="s">
        <v>177</v>
      </c>
    </row>
    <row r="48" spans="1:13" ht="52.5" hidden="1" customHeight="1">
      <c r="A48" s="71" t="s">
        <v>162</v>
      </c>
      <c r="B48" s="72" t="s">
        <v>101</v>
      </c>
      <c r="C48" s="75"/>
      <c r="D48" s="75">
        <v>46203</v>
      </c>
      <c r="E48" s="61" t="s">
        <v>97</v>
      </c>
      <c r="F48" s="61" t="s">
        <v>97</v>
      </c>
      <c r="G48" s="61" t="s">
        <v>57</v>
      </c>
      <c r="H48" s="61" t="s">
        <v>97</v>
      </c>
      <c r="I48" s="61" t="s">
        <v>97</v>
      </c>
      <c r="J48" s="61" t="s">
        <v>97</v>
      </c>
      <c r="K48" s="61" t="s">
        <v>97</v>
      </c>
      <c r="L48" s="61" t="s">
        <v>138</v>
      </c>
    </row>
    <row r="49" spans="1:19" ht="49.5" hidden="1">
      <c r="A49" s="71" t="s">
        <v>163</v>
      </c>
      <c r="B49" s="72" t="s">
        <v>105</v>
      </c>
      <c r="C49" s="75"/>
      <c r="D49" s="75">
        <v>46295</v>
      </c>
      <c r="E49" s="61" t="s">
        <v>97</v>
      </c>
      <c r="F49" s="61" t="s">
        <v>97</v>
      </c>
      <c r="G49" s="61" t="s">
        <v>57</v>
      </c>
      <c r="H49" s="61" t="s">
        <v>97</v>
      </c>
      <c r="I49" s="61" t="s">
        <v>97</v>
      </c>
      <c r="J49" s="61" t="s">
        <v>97</v>
      </c>
      <c r="K49" s="61" t="s">
        <v>97</v>
      </c>
      <c r="L49" s="61" t="s">
        <v>138</v>
      </c>
    </row>
    <row r="50" spans="1:19" s="52" customFormat="1" ht="66" hidden="1">
      <c r="A50" s="71" t="s">
        <v>164</v>
      </c>
      <c r="B50" s="72" t="s">
        <v>173</v>
      </c>
      <c r="C50" s="75"/>
      <c r="D50" s="75">
        <v>46295</v>
      </c>
      <c r="E50" s="61" t="s">
        <v>97</v>
      </c>
      <c r="F50" s="61" t="s">
        <v>97</v>
      </c>
      <c r="G50" s="61" t="s">
        <v>57</v>
      </c>
      <c r="H50" s="61" t="s">
        <v>97</v>
      </c>
      <c r="I50" s="61" t="s">
        <v>97</v>
      </c>
      <c r="J50" s="61" t="s">
        <v>97</v>
      </c>
      <c r="K50" s="61" t="s">
        <v>97</v>
      </c>
      <c r="L50" s="61" t="s">
        <v>138</v>
      </c>
      <c r="M50" s="65"/>
    </row>
    <row r="51" spans="1:19" ht="66" hidden="1">
      <c r="A51" s="71" t="s">
        <v>165</v>
      </c>
      <c r="B51" s="72" t="s">
        <v>185</v>
      </c>
      <c r="C51" s="75"/>
      <c r="D51" s="75">
        <v>46384</v>
      </c>
      <c r="E51" s="61" t="s">
        <v>97</v>
      </c>
      <c r="F51" s="61" t="s">
        <v>97</v>
      </c>
      <c r="G51" s="61" t="s">
        <v>57</v>
      </c>
      <c r="H51" s="61" t="s">
        <v>97</v>
      </c>
      <c r="I51" s="61" t="s">
        <v>97</v>
      </c>
      <c r="J51" s="61" t="s">
        <v>97</v>
      </c>
      <c r="K51" s="61" t="s">
        <v>97</v>
      </c>
      <c r="L51" s="61" t="s">
        <v>138</v>
      </c>
      <c r="N51" s="63"/>
      <c r="O51" s="63"/>
      <c r="P51" s="63"/>
      <c r="Q51" s="63"/>
      <c r="R51" s="63"/>
      <c r="S51" s="63"/>
    </row>
    <row r="52" spans="1:19" ht="49.5" hidden="1">
      <c r="A52" s="71" t="s">
        <v>166</v>
      </c>
      <c r="B52" s="72" t="s">
        <v>103</v>
      </c>
      <c r="C52" s="75"/>
      <c r="D52" s="75">
        <v>46386</v>
      </c>
      <c r="E52" s="61" t="s">
        <v>97</v>
      </c>
      <c r="F52" s="61" t="s">
        <v>97</v>
      </c>
      <c r="G52" s="61" t="s">
        <v>57</v>
      </c>
      <c r="H52" s="61" t="s">
        <v>97</v>
      </c>
      <c r="I52" s="61" t="s">
        <v>97</v>
      </c>
      <c r="J52" s="61" t="s">
        <v>97</v>
      </c>
      <c r="K52" s="61" t="s">
        <v>97</v>
      </c>
      <c r="L52" s="61" t="s">
        <v>138</v>
      </c>
      <c r="N52" s="63"/>
      <c r="O52" s="63"/>
      <c r="P52" s="63"/>
      <c r="Q52" s="63"/>
      <c r="R52" s="63"/>
      <c r="S52" s="63"/>
    </row>
    <row r="53" spans="1:19" ht="107.25" hidden="1" customHeight="1">
      <c r="A53" s="71" t="s">
        <v>167</v>
      </c>
      <c r="B53" s="72" t="s">
        <v>205</v>
      </c>
      <c r="C53" s="75"/>
      <c r="D53" s="75">
        <v>46386</v>
      </c>
      <c r="E53" s="61" t="s">
        <v>97</v>
      </c>
      <c r="F53" s="61" t="s">
        <v>97</v>
      </c>
      <c r="G53" s="61" t="s">
        <v>57</v>
      </c>
      <c r="H53" s="61" t="s">
        <v>97</v>
      </c>
      <c r="I53" s="61" t="s">
        <v>97</v>
      </c>
      <c r="J53" s="61" t="s">
        <v>97</v>
      </c>
      <c r="K53" s="61" t="s">
        <v>97</v>
      </c>
      <c r="L53" s="61" t="s">
        <v>178</v>
      </c>
    </row>
    <row r="54" spans="1:19" ht="38.25" customHeight="1">
      <c r="A54" s="179" t="s">
        <v>58</v>
      </c>
      <c r="B54" s="228" t="s">
        <v>218</v>
      </c>
      <c r="C54" s="229"/>
      <c r="D54" s="229"/>
      <c r="E54" s="229"/>
      <c r="F54" s="229"/>
      <c r="G54" s="229"/>
      <c r="H54" s="229"/>
      <c r="I54" s="229"/>
      <c r="J54" s="229"/>
      <c r="K54" s="229"/>
      <c r="L54" s="230"/>
      <c r="M54" s="62"/>
      <c r="N54" s="64"/>
      <c r="O54" s="64"/>
      <c r="P54" s="64"/>
      <c r="Q54" s="63"/>
      <c r="R54" s="63"/>
      <c r="S54" s="63"/>
    </row>
    <row r="55" spans="1:19" ht="213.75" customHeight="1">
      <c r="A55" s="71" t="s">
        <v>71</v>
      </c>
      <c r="B55" s="74" t="s">
        <v>175</v>
      </c>
      <c r="C55" s="75">
        <v>46023</v>
      </c>
      <c r="D55" s="75">
        <v>46752</v>
      </c>
      <c r="E55" s="61" t="s">
        <v>97</v>
      </c>
      <c r="F55" s="61" t="s">
        <v>97</v>
      </c>
      <c r="G55" s="61" t="s">
        <v>57</v>
      </c>
      <c r="H55" s="61" t="s">
        <v>97</v>
      </c>
      <c r="I55" s="69"/>
      <c r="J55" s="69"/>
      <c r="K55" s="70"/>
      <c r="L55" s="61" t="s">
        <v>219</v>
      </c>
      <c r="N55" s="63"/>
      <c r="O55" s="63"/>
      <c r="P55" s="63"/>
      <c r="Q55" s="63"/>
      <c r="R55" s="63"/>
      <c r="S55" s="63"/>
    </row>
    <row r="56" spans="1:19" ht="122.25" customHeight="1">
      <c r="A56" s="71" t="s">
        <v>223</v>
      </c>
      <c r="B56" s="72" t="s">
        <v>99</v>
      </c>
      <c r="C56" s="75"/>
      <c r="D56" s="75">
        <v>46112</v>
      </c>
      <c r="E56" s="61" t="s">
        <v>97</v>
      </c>
      <c r="F56" s="61" t="s">
        <v>97</v>
      </c>
      <c r="G56" s="61" t="s">
        <v>57</v>
      </c>
      <c r="H56" s="61" t="s">
        <v>97</v>
      </c>
      <c r="I56" s="61" t="s">
        <v>97</v>
      </c>
      <c r="J56" s="61" t="s">
        <v>97</v>
      </c>
      <c r="K56" s="61" t="s">
        <v>97</v>
      </c>
      <c r="L56" s="73" t="s">
        <v>177</v>
      </c>
      <c r="N56" s="63"/>
      <c r="O56" s="63"/>
      <c r="P56" s="63"/>
      <c r="Q56" s="63"/>
      <c r="R56" s="63"/>
      <c r="S56" s="63"/>
    </row>
    <row r="57" spans="1:19" ht="49.5">
      <c r="A57" s="71" t="s">
        <v>162</v>
      </c>
      <c r="B57" s="72" t="s">
        <v>101</v>
      </c>
      <c r="C57" s="75"/>
      <c r="D57" s="75">
        <v>46203</v>
      </c>
      <c r="E57" s="61" t="s">
        <v>97</v>
      </c>
      <c r="F57" s="61" t="s">
        <v>97</v>
      </c>
      <c r="G57" s="61" t="s">
        <v>57</v>
      </c>
      <c r="H57" s="61" t="s">
        <v>97</v>
      </c>
      <c r="I57" s="61" t="s">
        <v>97</v>
      </c>
      <c r="J57" s="61" t="s">
        <v>97</v>
      </c>
      <c r="K57" s="61" t="s">
        <v>97</v>
      </c>
      <c r="L57" s="61" t="s">
        <v>138</v>
      </c>
      <c r="N57" s="63"/>
      <c r="O57" s="63"/>
      <c r="P57" s="63"/>
      <c r="Q57" s="63"/>
      <c r="R57" s="63"/>
      <c r="S57" s="63"/>
    </row>
    <row r="58" spans="1:19" ht="49.5">
      <c r="A58" s="71" t="s">
        <v>224</v>
      </c>
      <c r="B58" s="72" t="s">
        <v>105</v>
      </c>
      <c r="C58" s="75"/>
      <c r="D58" s="75">
        <v>46290</v>
      </c>
      <c r="E58" s="61" t="s">
        <v>97</v>
      </c>
      <c r="F58" s="61" t="s">
        <v>97</v>
      </c>
      <c r="G58" s="61" t="s">
        <v>57</v>
      </c>
      <c r="H58" s="61" t="s">
        <v>97</v>
      </c>
      <c r="I58" s="61" t="s">
        <v>97</v>
      </c>
      <c r="J58" s="61" t="s">
        <v>97</v>
      </c>
      <c r="K58" s="61" t="s">
        <v>97</v>
      </c>
      <c r="L58" s="61" t="s">
        <v>138</v>
      </c>
      <c r="N58" s="63"/>
      <c r="O58" s="63"/>
      <c r="P58" s="63"/>
      <c r="Q58" s="63"/>
      <c r="R58" s="63"/>
      <c r="S58" s="63"/>
    </row>
    <row r="59" spans="1:19" ht="49.5">
      <c r="A59" s="71" t="s">
        <v>164</v>
      </c>
      <c r="B59" s="72" t="s">
        <v>107</v>
      </c>
      <c r="C59" s="75"/>
      <c r="D59" s="75">
        <v>46381</v>
      </c>
      <c r="E59" s="61" t="s">
        <v>97</v>
      </c>
      <c r="F59" s="61" t="s">
        <v>97</v>
      </c>
      <c r="G59" s="61" t="s">
        <v>57</v>
      </c>
      <c r="H59" s="61" t="s">
        <v>97</v>
      </c>
      <c r="I59" s="61" t="s">
        <v>97</v>
      </c>
      <c r="J59" s="61" t="s">
        <v>97</v>
      </c>
      <c r="K59" s="61" t="s">
        <v>97</v>
      </c>
      <c r="L59" s="61" t="s">
        <v>138</v>
      </c>
      <c r="N59" s="63"/>
      <c r="O59" s="63"/>
      <c r="P59" s="63"/>
      <c r="Q59" s="63"/>
      <c r="R59" s="63"/>
      <c r="S59" s="63"/>
    </row>
    <row r="60" spans="1:19" ht="66">
      <c r="A60" s="71" t="s">
        <v>165</v>
      </c>
      <c r="B60" s="72" t="s">
        <v>180</v>
      </c>
      <c r="C60" s="75"/>
      <c r="D60" s="75">
        <v>46381</v>
      </c>
      <c r="E60" s="61" t="s">
        <v>97</v>
      </c>
      <c r="F60" s="61" t="s">
        <v>97</v>
      </c>
      <c r="G60" s="61" t="s">
        <v>57</v>
      </c>
      <c r="H60" s="61" t="s">
        <v>97</v>
      </c>
      <c r="I60" s="61" t="s">
        <v>97</v>
      </c>
      <c r="J60" s="61" t="s">
        <v>97</v>
      </c>
      <c r="K60" s="61" t="s">
        <v>97</v>
      </c>
      <c r="L60" s="61" t="s">
        <v>138</v>
      </c>
      <c r="N60" s="63"/>
      <c r="O60" s="63"/>
      <c r="P60" s="63"/>
      <c r="Q60" s="63"/>
      <c r="R60" s="63"/>
      <c r="S60" s="63"/>
    </row>
    <row r="61" spans="1:19" ht="49.5">
      <c r="A61" s="71" t="s">
        <v>166</v>
      </c>
      <c r="B61" s="72" t="s">
        <v>103</v>
      </c>
      <c r="C61" s="75"/>
      <c r="D61" s="75">
        <v>46381</v>
      </c>
      <c r="E61" s="61" t="s">
        <v>97</v>
      </c>
      <c r="F61" s="61" t="s">
        <v>97</v>
      </c>
      <c r="G61" s="61" t="s">
        <v>57</v>
      </c>
      <c r="H61" s="61" t="s">
        <v>97</v>
      </c>
      <c r="I61" s="61" t="s">
        <v>97</v>
      </c>
      <c r="J61" s="61" t="s">
        <v>97</v>
      </c>
      <c r="K61" s="61" t="s">
        <v>97</v>
      </c>
      <c r="L61" s="61" t="s">
        <v>138</v>
      </c>
    </row>
    <row r="62" spans="1:19" ht="66">
      <c r="A62" s="71" t="s">
        <v>167</v>
      </c>
      <c r="B62" s="72" t="s">
        <v>174</v>
      </c>
      <c r="C62" s="75"/>
      <c r="D62" s="75">
        <v>46384</v>
      </c>
      <c r="E62" s="61" t="s">
        <v>97</v>
      </c>
      <c r="F62" s="61" t="s">
        <v>97</v>
      </c>
      <c r="G62" s="61" t="s">
        <v>57</v>
      </c>
      <c r="H62" s="61" t="s">
        <v>97</v>
      </c>
      <c r="I62" s="61" t="s">
        <v>97</v>
      </c>
      <c r="J62" s="61" t="s">
        <v>97</v>
      </c>
      <c r="K62" s="61" t="s">
        <v>97</v>
      </c>
      <c r="L62" s="61" t="s">
        <v>138</v>
      </c>
      <c r="N62" s="63"/>
      <c r="O62" s="63"/>
      <c r="P62" s="63"/>
      <c r="Q62" s="63"/>
      <c r="R62" s="63"/>
      <c r="S62" s="63"/>
    </row>
    <row r="63" spans="1:19" ht="129" customHeight="1">
      <c r="A63" s="71" t="s">
        <v>225</v>
      </c>
      <c r="B63" s="72" t="s">
        <v>99</v>
      </c>
      <c r="C63" s="75"/>
      <c r="D63" s="75">
        <v>46477</v>
      </c>
      <c r="E63" s="61" t="s">
        <v>97</v>
      </c>
      <c r="F63" s="61" t="s">
        <v>97</v>
      </c>
      <c r="G63" s="61" t="s">
        <v>57</v>
      </c>
      <c r="H63" s="61" t="s">
        <v>97</v>
      </c>
      <c r="I63" s="61" t="s">
        <v>97</v>
      </c>
      <c r="J63" s="61" t="s">
        <v>97</v>
      </c>
      <c r="K63" s="61" t="s">
        <v>97</v>
      </c>
      <c r="L63" s="73" t="s">
        <v>177</v>
      </c>
    </row>
    <row r="64" spans="1:19" ht="60.75" customHeight="1">
      <c r="A64" s="71" t="s">
        <v>226</v>
      </c>
      <c r="B64" s="72" t="s">
        <v>101</v>
      </c>
      <c r="C64" s="75"/>
      <c r="D64" s="75">
        <v>46568</v>
      </c>
      <c r="E64" s="61" t="s">
        <v>97</v>
      </c>
      <c r="F64" s="61" t="s">
        <v>97</v>
      </c>
      <c r="G64" s="61" t="s">
        <v>57</v>
      </c>
      <c r="H64" s="61" t="s">
        <v>97</v>
      </c>
      <c r="I64" s="61" t="s">
        <v>97</v>
      </c>
      <c r="J64" s="61" t="s">
        <v>97</v>
      </c>
      <c r="K64" s="61" t="s">
        <v>97</v>
      </c>
      <c r="L64" s="61" t="s">
        <v>138</v>
      </c>
    </row>
    <row r="65" spans="1:12" ht="60.75" customHeight="1">
      <c r="A65" s="71" t="s">
        <v>227</v>
      </c>
      <c r="B65" s="72" t="s">
        <v>105</v>
      </c>
      <c r="C65" s="75"/>
      <c r="D65" s="75">
        <v>46660</v>
      </c>
      <c r="E65" s="61" t="s">
        <v>97</v>
      </c>
      <c r="F65" s="61" t="s">
        <v>97</v>
      </c>
      <c r="G65" s="61" t="s">
        <v>57</v>
      </c>
      <c r="H65" s="61" t="s">
        <v>97</v>
      </c>
      <c r="I65" s="61" t="s">
        <v>97</v>
      </c>
      <c r="J65" s="61" t="s">
        <v>97</v>
      </c>
      <c r="K65" s="61" t="s">
        <v>97</v>
      </c>
      <c r="L65" s="61" t="s">
        <v>138</v>
      </c>
    </row>
    <row r="66" spans="1:12" ht="70.5" customHeight="1">
      <c r="A66" s="71" t="s">
        <v>228</v>
      </c>
      <c r="B66" s="72" t="s">
        <v>173</v>
      </c>
      <c r="C66" s="75"/>
      <c r="D66" s="75">
        <v>46745</v>
      </c>
      <c r="E66" s="61" t="s">
        <v>97</v>
      </c>
      <c r="F66" s="61" t="s">
        <v>97</v>
      </c>
      <c r="G66" s="61" t="s">
        <v>57</v>
      </c>
      <c r="H66" s="61" t="s">
        <v>97</v>
      </c>
      <c r="I66" s="61" t="s">
        <v>97</v>
      </c>
      <c r="J66" s="61" t="s">
        <v>97</v>
      </c>
      <c r="K66" s="61" t="s">
        <v>97</v>
      </c>
      <c r="L66" s="61" t="s">
        <v>138</v>
      </c>
    </row>
    <row r="67" spans="1:12" ht="60.75" customHeight="1">
      <c r="A67" s="71" t="s">
        <v>229</v>
      </c>
      <c r="B67" s="72" t="s">
        <v>107</v>
      </c>
      <c r="C67" s="75"/>
      <c r="D67" s="75">
        <v>46745</v>
      </c>
      <c r="E67" s="61" t="s">
        <v>97</v>
      </c>
      <c r="F67" s="61" t="s">
        <v>97</v>
      </c>
      <c r="G67" s="61" t="s">
        <v>57</v>
      </c>
      <c r="H67" s="61" t="s">
        <v>97</v>
      </c>
      <c r="I67" s="61" t="s">
        <v>97</v>
      </c>
      <c r="J67" s="61" t="s">
        <v>97</v>
      </c>
      <c r="K67" s="61" t="s">
        <v>97</v>
      </c>
      <c r="L67" s="61" t="s">
        <v>138</v>
      </c>
    </row>
    <row r="68" spans="1:12" ht="60.75" customHeight="1">
      <c r="A68" s="71" t="s">
        <v>230</v>
      </c>
      <c r="B68" s="72" t="s">
        <v>103</v>
      </c>
      <c r="C68" s="75"/>
      <c r="D68" s="75">
        <v>46748</v>
      </c>
      <c r="E68" s="61" t="s">
        <v>97</v>
      </c>
      <c r="F68" s="61" t="s">
        <v>97</v>
      </c>
      <c r="G68" s="61" t="s">
        <v>57</v>
      </c>
      <c r="H68" s="61" t="s">
        <v>97</v>
      </c>
      <c r="I68" s="61" t="s">
        <v>97</v>
      </c>
      <c r="J68" s="61" t="s">
        <v>97</v>
      </c>
      <c r="K68" s="61" t="s">
        <v>97</v>
      </c>
      <c r="L68" s="61" t="s">
        <v>138</v>
      </c>
    </row>
    <row r="69" spans="1:12" ht="73.5" customHeight="1">
      <c r="A69" s="71" t="s">
        <v>231</v>
      </c>
      <c r="B69" s="72" t="s">
        <v>186</v>
      </c>
      <c r="C69" s="75"/>
      <c r="D69" s="75">
        <v>46751</v>
      </c>
      <c r="E69" s="61" t="s">
        <v>97</v>
      </c>
      <c r="F69" s="61" t="s">
        <v>97</v>
      </c>
      <c r="G69" s="61" t="s">
        <v>57</v>
      </c>
      <c r="H69" s="61" t="s">
        <v>97</v>
      </c>
      <c r="I69" s="61" t="s">
        <v>97</v>
      </c>
      <c r="J69" s="61" t="s">
        <v>97</v>
      </c>
      <c r="K69" s="61" t="s">
        <v>97</v>
      </c>
      <c r="L69" s="61" t="s">
        <v>138</v>
      </c>
    </row>
  </sheetData>
  <mergeCells count="15">
    <mergeCell ref="M5:M6"/>
    <mergeCell ref="B8:L8"/>
    <mergeCell ref="A3:M3"/>
    <mergeCell ref="A5:A6"/>
    <mergeCell ref="B5:B6"/>
    <mergeCell ref="C5:D5"/>
    <mergeCell ref="E5:F5"/>
    <mergeCell ref="G5:G6"/>
    <mergeCell ref="H5:H6"/>
    <mergeCell ref="I5:J5"/>
    <mergeCell ref="B45:L45"/>
    <mergeCell ref="B54:L54"/>
    <mergeCell ref="J1:L1"/>
    <mergeCell ref="K5:K6"/>
    <mergeCell ref="L5:L6"/>
  </mergeCells>
  <pageMargins left="0.39370078740157483" right="0.39370078740157483" top="0.98425196850393704" bottom="0.39370078740157483" header="0.31496062992125984" footer="0.31496062992125984"/>
  <pageSetup paperSize="9" scale="57" firstPageNumber="16" fitToHeight="8" orientation="landscape" useFirstPageNumber="1" r:id="rId1"/>
  <headerFooter>
    <oddHeader>&amp;C&amp;"Times New Roman,обычный"&amp;12&amp;P</oddHeader>
  </headerFooter>
  <rowBreaks count="1" manualBreakCount="1">
    <brk id="50" max="12" man="1"/>
  </rowBreaks>
  <colBreaks count="1" manualBreakCount="1">
    <brk id="12" max="8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15</TotalTime>
  <Application>LibreOffice/7.6.7.2$Linux_X86_64 LibreOffice_project/60$Build-2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17</vt:i4>
      </vt:variant>
    </vt:vector>
  </HeadingPairs>
  <TitlesOfParts>
    <vt:vector size="23" baseType="lpstr">
      <vt:lpstr>1.2. Показатели РП</vt:lpstr>
      <vt:lpstr>1.3. Пок. РП по мес.</vt:lpstr>
      <vt:lpstr>1.4. Мероприятия РП</vt:lpstr>
      <vt:lpstr>1.5. Фин. обес. РП</vt:lpstr>
      <vt:lpstr>1.6. Бюджет РП по месяцам</vt:lpstr>
      <vt:lpstr>План реализации РП -5</vt:lpstr>
      <vt:lpstr>'1.2. Показатели РП'!_bookmark5</vt:lpstr>
      <vt:lpstr>'1.4. Мероприятия РП'!_ftnref1</vt:lpstr>
      <vt:lpstr>'План реализации РП -5'!_ftnref4</vt:lpstr>
      <vt:lpstr>'План реализации РП -5'!_ftnref5</vt:lpstr>
      <vt:lpstr>'План реализации РП -5'!_ftnref6</vt:lpstr>
      <vt:lpstr>'План реализации РП -5'!_ftnref7</vt:lpstr>
      <vt:lpstr>'План реализации РП -5'!_ftnref8</vt:lpstr>
      <vt:lpstr>'План реализации РП -5'!_Hlk127704986</vt:lpstr>
      <vt:lpstr>'1.4. Мероприятия РП'!Заголовки_для_печати</vt:lpstr>
      <vt:lpstr>'1.5. Фин. обес. РП'!Заголовки_для_печати</vt:lpstr>
      <vt:lpstr>'План реализации РП -5'!Заголовки_для_печати</vt:lpstr>
      <vt:lpstr>'1.2. Показатели РП'!Область_печати</vt:lpstr>
      <vt:lpstr>'1.3. Пок. РП по мес.'!Область_печати</vt:lpstr>
      <vt:lpstr>'1.4. Мероприятия РП'!Область_печати</vt:lpstr>
      <vt:lpstr>'1.5. Фин. обес. РП'!Область_печати</vt:lpstr>
      <vt:lpstr>'1.6. Бюджет РП по месяцам'!Область_печати</vt:lpstr>
      <vt:lpstr>'План реализации РП -5'!Область_печати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</dc:creator>
  <cp:lastModifiedBy>Шеховцова</cp:lastModifiedBy>
  <cp:revision>5</cp:revision>
  <cp:lastPrinted>2025-12-17T07:02:00Z</cp:lastPrinted>
  <dcterms:created xsi:type="dcterms:W3CDTF">2023-05-16T06:08:28Z</dcterms:created>
  <dcterms:modified xsi:type="dcterms:W3CDTF">2025-12-17T07:02:03Z</dcterms:modified>
  <dc:language>ru-RU</dc:language>
</cp:coreProperties>
</file>